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5450" windowHeight="8190" tabRatio="865"/>
  </bookViews>
  <sheets>
    <sheet name="Прил 1" sheetId="1" r:id="rId1"/>
    <sheet name="Прил 2" sheetId="6" r:id="rId2"/>
    <sheet name="Прил 3 " sheetId="18" r:id="rId3"/>
    <sheet name="Прил 4" sheetId="9" r:id="rId4"/>
    <sheet name="Прил 5" sheetId="13" r:id="rId5"/>
  </sheets>
  <externalReferences>
    <externalReference r:id="rId6"/>
    <externalReference r:id="rId7"/>
  </externalReferences>
  <definedNames>
    <definedName name="_1Excel_BuiltIn_Print_Area_1_1_1">'Прил 1'!$A$1:$C$33</definedName>
    <definedName name="_2Excel_BuiltIn_Print_Area_7_1_1" localSheetId="2">#REF!</definedName>
    <definedName name="_2Excel_BuiltIn_Print_Area_7_1_1">#REF!</definedName>
    <definedName name="_Toc105952698" localSheetId="2">'Прил 3 '!$A$2</definedName>
    <definedName name="_Toc105952698">#REF!</definedName>
    <definedName name="_xlnm._FilterDatabase" localSheetId="1" hidden="1">'Прил 2'!$A$6:$L$129</definedName>
    <definedName name="_xlnm._FilterDatabase" localSheetId="2" hidden="1">'Прил 3 '!$A$6:$K$128</definedName>
    <definedName name="_xlnm._FilterDatabase" localSheetId="3" hidden="1">'Прил 4'!$B$1:$B$166</definedName>
    <definedName name="Excel_BuiltIn_Print_Area_1">'Прил 1'!$A$1:$C$33</definedName>
    <definedName name="Excel_BuiltIn_Print_Area_1_1">'Прил 1'!$A$1:$C$33</definedName>
    <definedName name="Excel_BuiltIn_Print_Area_2" localSheetId="2">#REF!</definedName>
    <definedName name="Excel_BuiltIn_Print_Area_2">#REF!</definedName>
    <definedName name="Excel_BuiltIn_Print_Area_3">#REF!</definedName>
    <definedName name="Excel_BuiltIn_Print_Area_3_1" localSheetId="2">#REF!</definedName>
    <definedName name="Excel_BuiltIn_Print_Area_3_1">#REF!</definedName>
    <definedName name="Excel_BuiltIn_Print_Area_4" localSheetId="2">#REF!</definedName>
    <definedName name="Excel_BuiltIn_Print_Area_4">#REF!</definedName>
    <definedName name="Excel_BuiltIn_Print_Area_5" localSheetId="2">'Прил 3 '!$A$1:$I$44</definedName>
    <definedName name="Excel_BuiltIn_Print_Area_5">#REF!</definedName>
    <definedName name="Excel_BuiltIn_Print_Area_5_1" localSheetId="2">'Прил 3 '!$A$1:$I$44</definedName>
    <definedName name="Excel_BuiltIn_Print_Area_5_1">#REF!</definedName>
    <definedName name="Excel_BuiltIn_Print_Area_6">'Прил 2'!$A$1:$G$45</definedName>
    <definedName name="Excel_BuiltIn_Print_Area_6_1">'Прил 2'!$A$1:$G$45</definedName>
    <definedName name="Excel_BuiltIn_Print_Area_7" localSheetId="2">#REF!</definedName>
    <definedName name="Excel_BuiltIn_Print_Area_7">#REF!</definedName>
    <definedName name="Excel_BuiltIn_Print_Area_7_1" localSheetId="2">#REF!</definedName>
    <definedName name="Excel_BuiltIn_Print_Area_7_1">#REF!</definedName>
    <definedName name="_xlnm.Print_Titles" localSheetId="1">'Прил 2'!$4:$4</definedName>
    <definedName name="_xlnm.Print_Area" localSheetId="0">'Прил 1'!$A$1:$E$33</definedName>
    <definedName name="_xlnm.Print_Area" localSheetId="1">'Прил 2'!$A$1:$L$129</definedName>
    <definedName name="_xlnm.Print_Area" localSheetId="2">'Прил 3 '!$A$1:$K$128</definedName>
    <definedName name="_xlnm.Print_Area" localSheetId="3">'Прил 4'!$A$1:$L$166</definedName>
  </definedNames>
  <calcPr calcId="125725"/>
  <fileRecoveryPr autoRecover="0"/>
</workbook>
</file>

<file path=xl/calcChain.xml><?xml version="1.0" encoding="utf-8"?>
<calcChain xmlns="http://schemas.openxmlformats.org/spreadsheetml/2006/main">
  <c r="D20" i="13"/>
  <c r="K7" i="9"/>
  <c r="K58"/>
  <c r="K71"/>
  <c r="K89"/>
  <c r="K101"/>
  <c r="J45" i="18"/>
  <c r="J29"/>
  <c r="J11"/>
  <c r="J20"/>
  <c r="J78"/>
  <c r="J79"/>
  <c r="K79" i="6"/>
  <c r="K80"/>
  <c r="K46" l="1"/>
  <c r="K30"/>
  <c r="K21" s="1"/>
  <c r="K12"/>
  <c r="D8" i="1"/>
  <c r="D23"/>
  <c r="J101" i="9"/>
  <c r="J8" i="6"/>
  <c r="L29"/>
  <c r="L39"/>
  <c r="L45"/>
  <c r="L50"/>
  <c r="L54"/>
  <c r="L58"/>
  <c r="L63"/>
  <c r="L72"/>
  <c r="L78"/>
  <c r="L88"/>
  <c r="L112"/>
  <c r="L115"/>
  <c r="E11" i="1"/>
  <c r="E13"/>
  <c r="E15"/>
  <c r="E17"/>
  <c r="E18"/>
  <c r="E20"/>
  <c r="E22"/>
  <c r="E25"/>
  <c r="E26"/>
  <c r="E28"/>
  <c r="E30"/>
  <c r="E31"/>
  <c r="E33"/>
  <c r="J32" i="6" l="1"/>
  <c r="L32" s="1"/>
  <c r="J34"/>
  <c r="L34" s="1"/>
  <c r="J18"/>
  <c r="L18" s="1"/>
  <c r="J106"/>
  <c r="L106" s="1"/>
  <c r="C33" i="1"/>
  <c r="J27" i="6"/>
  <c r="L27" s="1"/>
  <c r="C28" i="1"/>
  <c r="K56" i="9"/>
  <c r="J56"/>
  <c r="J55" s="1"/>
  <c r="J54" s="1"/>
  <c r="J53" s="1"/>
  <c r="J52" s="1"/>
  <c r="J51" s="1"/>
  <c r="J50" s="1"/>
  <c r="J99" i="6"/>
  <c r="L99" s="1"/>
  <c r="J84"/>
  <c r="K55" i="9" l="1"/>
  <c r="L56"/>
  <c r="J24" i="6"/>
  <c r="L24" s="1"/>
  <c r="J15"/>
  <c r="L15" s="1"/>
  <c r="J122"/>
  <c r="J129"/>
  <c r="L129" s="1"/>
  <c r="D21" i="1"/>
  <c r="E21" s="1"/>
  <c r="C8"/>
  <c r="C21"/>
  <c r="K99" i="9"/>
  <c r="J99"/>
  <c r="J98" s="1"/>
  <c r="J97" s="1"/>
  <c r="J96" s="1"/>
  <c r="J95" s="1"/>
  <c r="J33" i="18"/>
  <c r="I33"/>
  <c r="I32" s="1"/>
  <c r="K33" i="6"/>
  <c r="L33" s="1"/>
  <c r="J33"/>
  <c r="J70"/>
  <c r="L70" s="1"/>
  <c r="C31" i="1"/>
  <c r="J98" i="18"/>
  <c r="I98"/>
  <c r="I97" s="1"/>
  <c r="I96" s="1"/>
  <c r="I95" s="1"/>
  <c r="I94" s="1"/>
  <c r="I93" s="1"/>
  <c r="K54" i="9" l="1"/>
  <c r="L55"/>
  <c r="K98"/>
  <c r="L99"/>
  <c r="J97" i="18"/>
  <c r="K98"/>
  <c r="J32"/>
  <c r="K32" s="1"/>
  <c r="K33"/>
  <c r="K98" i="6"/>
  <c r="J97"/>
  <c r="J96" s="1"/>
  <c r="J95" s="1"/>
  <c r="J94" s="1"/>
  <c r="J98"/>
  <c r="K53" i="9" l="1"/>
  <c r="L54"/>
  <c r="K97"/>
  <c r="L98"/>
  <c r="J96" i="18"/>
  <c r="K97"/>
  <c r="K97" i="6"/>
  <c r="L98"/>
  <c r="K119" i="9"/>
  <c r="J119"/>
  <c r="J118" s="1"/>
  <c r="J117" s="1"/>
  <c r="J116" s="1"/>
  <c r="J115" s="1"/>
  <c r="J114" s="1"/>
  <c r="J62" i="18"/>
  <c r="I62"/>
  <c r="I61" s="1"/>
  <c r="I60" s="1"/>
  <c r="I59" s="1"/>
  <c r="I58" s="1"/>
  <c r="K62" i="6"/>
  <c r="J60"/>
  <c r="J59" s="1"/>
  <c r="J61"/>
  <c r="J62"/>
  <c r="K118" i="9" l="1"/>
  <c r="L119"/>
  <c r="K52"/>
  <c r="L53"/>
  <c r="K96"/>
  <c r="L97"/>
  <c r="J61" i="18"/>
  <c r="K62"/>
  <c r="J95"/>
  <c r="K96"/>
  <c r="K61" i="6"/>
  <c r="L62"/>
  <c r="K96"/>
  <c r="L97"/>
  <c r="J93"/>
  <c r="K131" i="9"/>
  <c r="J92" i="18"/>
  <c r="K92" i="6"/>
  <c r="K95" i="9" l="1"/>
  <c r="L95" s="1"/>
  <c r="L96"/>
  <c r="K117"/>
  <c r="L118"/>
  <c r="K51"/>
  <c r="L52"/>
  <c r="K130"/>
  <c r="L131"/>
  <c r="J60" i="18"/>
  <c r="K61"/>
  <c r="J91"/>
  <c r="J94"/>
  <c r="K95"/>
  <c r="J131" i="9"/>
  <c r="J130" s="1"/>
  <c r="J129" s="1"/>
  <c r="J128" s="1"/>
  <c r="J127" s="1"/>
  <c r="J126" s="1"/>
  <c r="L93" i="6"/>
  <c r="K60"/>
  <c r="L61"/>
  <c r="K91"/>
  <c r="K95"/>
  <c r="L96"/>
  <c r="J92"/>
  <c r="J91" s="1"/>
  <c r="J90" s="1"/>
  <c r="J89" s="1"/>
  <c r="I92" i="18"/>
  <c r="I91" s="1"/>
  <c r="I90" s="1"/>
  <c r="I89" s="1"/>
  <c r="I88" s="1"/>
  <c r="D32" i="1"/>
  <c r="E32" s="1"/>
  <c r="K50" i="9" l="1"/>
  <c r="L50" s="1"/>
  <c r="L51"/>
  <c r="K129"/>
  <c r="L130"/>
  <c r="K116"/>
  <c r="L117"/>
  <c r="J93" i="18"/>
  <c r="K93" s="1"/>
  <c r="K94"/>
  <c r="J59"/>
  <c r="K60"/>
  <c r="J90"/>
  <c r="K91"/>
  <c r="K92"/>
  <c r="K94" i="6"/>
  <c r="L94" s="1"/>
  <c r="L95"/>
  <c r="K59"/>
  <c r="L59" s="1"/>
  <c r="L60"/>
  <c r="K90"/>
  <c r="L91"/>
  <c r="L92"/>
  <c r="J28"/>
  <c r="L84"/>
  <c r="L122"/>
  <c r="K115" i="9" l="1"/>
  <c r="L116"/>
  <c r="K128"/>
  <c r="L129"/>
  <c r="J89" i="18"/>
  <c r="K90"/>
  <c r="J58"/>
  <c r="K58" s="1"/>
  <c r="K59"/>
  <c r="K89" i="6"/>
  <c r="L89" s="1"/>
  <c r="L90"/>
  <c r="J88" i="9"/>
  <c r="K114" l="1"/>
  <c r="L114" s="1"/>
  <c r="L115"/>
  <c r="K127"/>
  <c r="L128"/>
  <c r="J88" i="18"/>
  <c r="K88" s="1"/>
  <c r="K89"/>
  <c r="K28" i="9"/>
  <c r="J28"/>
  <c r="J27" s="1"/>
  <c r="J26" s="1"/>
  <c r="J25" s="1"/>
  <c r="J24" s="1"/>
  <c r="J23" s="1"/>
  <c r="J22" s="1"/>
  <c r="K27" l="1"/>
  <c r="L28"/>
  <c r="K126"/>
  <c r="L126" s="1"/>
  <c r="L127"/>
  <c r="J83" i="18"/>
  <c r="K83" s="1"/>
  <c r="J87"/>
  <c r="I83"/>
  <c r="I87"/>
  <c r="I86" s="1"/>
  <c r="I85" s="1"/>
  <c r="I84" s="1"/>
  <c r="J53"/>
  <c r="I53"/>
  <c r="I52" s="1"/>
  <c r="I51" s="1"/>
  <c r="I50" s="1"/>
  <c r="K26" i="9" l="1"/>
  <c r="L27"/>
  <c r="J52" i="18"/>
  <c r="K53"/>
  <c r="J86"/>
  <c r="K87"/>
  <c r="K87" i="6"/>
  <c r="L87" s="1"/>
  <c r="J87"/>
  <c r="J86" s="1"/>
  <c r="J85" s="1"/>
  <c r="J35" i="9" s="1"/>
  <c r="J34" s="1"/>
  <c r="J33" s="1"/>
  <c r="J32" s="1"/>
  <c r="J31" s="1"/>
  <c r="J30" s="1"/>
  <c r="J29" s="1"/>
  <c r="K53" i="6"/>
  <c r="J53"/>
  <c r="J52" s="1"/>
  <c r="J51" s="1"/>
  <c r="J21" i="9" s="1"/>
  <c r="J20" s="1"/>
  <c r="J19" s="1"/>
  <c r="J18" s="1"/>
  <c r="J17" s="1"/>
  <c r="J16" s="1"/>
  <c r="J15" s="1"/>
  <c r="K86" i="6" l="1"/>
  <c r="K25" i="9"/>
  <c r="L26"/>
  <c r="J51" i="18"/>
  <c r="K52"/>
  <c r="J85"/>
  <c r="K86"/>
  <c r="K85" i="6"/>
  <c r="L86"/>
  <c r="K52"/>
  <c r="L53"/>
  <c r="K149" i="9"/>
  <c r="J149"/>
  <c r="J148" s="1"/>
  <c r="J147" s="1"/>
  <c r="J146" s="1"/>
  <c r="J145" s="1"/>
  <c r="J144" s="1"/>
  <c r="J105" i="18"/>
  <c r="I105"/>
  <c r="I104" s="1"/>
  <c r="I103" s="1"/>
  <c r="I102" s="1"/>
  <c r="I101" s="1"/>
  <c r="I100" s="1"/>
  <c r="K105" i="6"/>
  <c r="J105"/>
  <c r="J104" s="1"/>
  <c r="J103" s="1"/>
  <c r="J102" s="1"/>
  <c r="J101" s="1"/>
  <c r="K148" i="9" l="1"/>
  <c r="L149"/>
  <c r="K24"/>
  <c r="L25"/>
  <c r="J50" i="18"/>
  <c r="K50" s="1"/>
  <c r="K51"/>
  <c r="J84"/>
  <c r="K84" s="1"/>
  <c r="K85"/>
  <c r="J104"/>
  <c r="K105"/>
  <c r="K35" i="9"/>
  <c r="L85" i="6"/>
  <c r="K104"/>
  <c r="L105"/>
  <c r="K51"/>
  <c r="L52"/>
  <c r="K14" i="9"/>
  <c r="J14"/>
  <c r="J13" s="1"/>
  <c r="J12" s="1"/>
  <c r="J11" s="1"/>
  <c r="J10" s="1"/>
  <c r="J9" s="1"/>
  <c r="J8" s="1"/>
  <c r="K42"/>
  <c r="J42"/>
  <c r="J41" s="1"/>
  <c r="J40" s="1"/>
  <c r="J39" s="1"/>
  <c r="J38" s="1"/>
  <c r="J37" s="1"/>
  <c r="J36" s="1"/>
  <c r="K49"/>
  <c r="J49"/>
  <c r="J48" s="1"/>
  <c r="J47" s="1"/>
  <c r="J46" s="1"/>
  <c r="J45" s="1"/>
  <c r="J44" s="1"/>
  <c r="J43" s="1"/>
  <c r="J49" i="18"/>
  <c r="J57"/>
  <c r="I49"/>
  <c r="I48" s="1"/>
  <c r="I47" s="1"/>
  <c r="I46" s="1"/>
  <c r="I57"/>
  <c r="I56" s="1"/>
  <c r="I55" s="1"/>
  <c r="I54" s="1"/>
  <c r="K49" i="6"/>
  <c r="J49"/>
  <c r="J48" s="1"/>
  <c r="J47" s="1"/>
  <c r="K57"/>
  <c r="J57"/>
  <c r="J56" s="1"/>
  <c r="J55" s="1"/>
  <c r="J77" i="18"/>
  <c r="I77"/>
  <c r="I76" s="1"/>
  <c r="I75" s="1"/>
  <c r="I74" s="1"/>
  <c r="I73" s="1"/>
  <c r="I72" s="1"/>
  <c r="K77" i="6"/>
  <c r="J77"/>
  <c r="J76" s="1"/>
  <c r="J75" s="1"/>
  <c r="J74" s="1"/>
  <c r="J73" s="1"/>
  <c r="K48" i="9" l="1"/>
  <c r="L49"/>
  <c r="K13"/>
  <c r="L14"/>
  <c r="K147"/>
  <c r="L148"/>
  <c r="K41"/>
  <c r="L42"/>
  <c r="K34"/>
  <c r="L35"/>
  <c r="K23"/>
  <c r="L24"/>
  <c r="J48" i="18"/>
  <c r="K49"/>
  <c r="J103"/>
  <c r="K104"/>
  <c r="J76"/>
  <c r="K77"/>
  <c r="J56"/>
  <c r="K57"/>
  <c r="K56" i="6"/>
  <c r="L57"/>
  <c r="K48"/>
  <c r="L49"/>
  <c r="K103"/>
  <c r="L104"/>
  <c r="K21" i="9"/>
  <c r="L51" i="6"/>
  <c r="K76"/>
  <c r="L77"/>
  <c r="I45" i="18"/>
  <c r="J46" i="6"/>
  <c r="K94" i="9"/>
  <c r="J94"/>
  <c r="J93" s="1"/>
  <c r="J92" s="1"/>
  <c r="J91" s="1"/>
  <c r="J90" s="1"/>
  <c r="J89" s="1"/>
  <c r="K70"/>
  <c r="J70"/>
  <c r="J69" s="1"/>
  <c r="J68" s="1"/>
  <c r="J67" s="1"/>
  <c r="J66" s="1"/>
  <c r="J65" s="1"/>
  <c r="J31" i="18"/>
  <c r="I31"/>
  <c r="I30" s="1"/>
  <c r="I29" s="1"/>
  <c r="J17"/>
  <c r="I17"/>
  <c r="I16" s="1"/>
  <c r="I15" s="1"/>
  <c r="J114" i="6"/>
  <c r="K17"/>
  <c r="J17"/>
  <c r="J16" s="1"/>
  <c r="K31"/>
  <c r="J31"/>
  <c r="J30" s="1"/>
  <c r="D27" i="1"/>
  <c r="E27" s="1"/>
  <c r="C27"/>
  <c r="K93" i="9" l="1"/>
  <c r="L94"/>
  <c r="K33"/>
  <c r="L34"/>
  <c r="K47"/>
  <c r="L48"/>
  <c r="K69"/>
  <c r="L70"/>
  <c r="K20"/>
  <c r="L21"/>
  <c r="K22"/>
  <c r="L22" s="1"/>
  <c r="L23"/>
  <c r="K40"/>
  <c r="L41"/>
  <c r="K12"/>
  <c r="L13"/>
  <c r="K146"/>
  <c r="L147"/>
  <c r="J16" i="18"/>
  <c r="K17"/>
  <c r="J75"/>
  <c r="K76"/>
  <c r="J47"/>
  <c r="K48"/>
  <c r="J55"/>
  <c r="K56"/>
  <c r="J102"/>
  <c r="K103"/>
  <c r="J30"/>
  <c r="K31"/>
  <c r="K75" i="6"/>
  <c r="L76"/>
  <c r="K55"/>
  <c r="L55" s="1"/>
  <c r="L56"/>
  <c r="L30"/>
  <c r="L31"/>
  <c r="K47"/>
  <c r="L48"/>
  <c r="K16"/>
  <c r="L16" s="1"/>
  <c r="L17"/>
  <c r="K102"/>
  <c r="L103"/>
  <c r="I26" i="18"/>
  <c r="I28"/>
  <c r="I27" s="1"/>
  <c r="K145" i="9" l="1"/>
  <c r="L146"/>
  <c r="K39"/>
  <c r="L40"/>
  <c r="K19"/>
  <c r="L20"/>
  <c r="K46"/>
  <c r="L47"/>
  <c r="K92"/>
  <c r="L93"/>
  <c r="K11"/>
  <c r="L12"/>
  <c r="K68"/>
  <c r="L69"/>
  <c r="K32"/>
  <c r="L33"/>
  <c r="J101" i="18"/>
  <c r="K102"/>
  <c r="J46"/>
  <c r="K47"/>
  <c r="J15"/>
  <c r="K15" s="1"/>
  <c r="K16"/>
  <c r="K29"/>
  <c r="K30"/>
  <c r="J54"/>
  <c r="K54" s="1"/>
  <c r="K55"/>
  <c r="J74"/>
  <c r="K75"/>
  <c r="K74" i="6"/>
  <c r="L75"/>
  <c r="L47"/>
  <c r="L46"/>
  <c r="K101"/>
  <c r="L101" s="1"/>
  <c r="L102"/>
  <c r="D24" i="1"/>
  <c r="E24" s="1"/>
  <c r="C24"/>
  <c r="K67" i="9" l="1"/>
  <c r="L68"/>
  <c r="K91"/>
  <c r="L92"/>
  <c r="K18"/>
  <c r="L19"/>
  <c r="K144"/>
  <c r="L144" s="1"/>
  <c r="L145"/>
  <c r="K31"/>
  <c r="L32"/>
  <c r="K10"/>
  <c r="L11"/>
  <c r="K45"/>
  <c r="L46"/>
  <c r="K38"/>
  <c r="L39"/>
  <c r="J100" i="18"/>
  <c r="K100" s="1"/>
  <c r="K101"/>
  <c r="J73"/>
  <c r="K74"/>
  <c r="K46"/>
  <c r="K45"/>
  <c r="K73" i="6"/>
  <c r="L73" s="1"/>
  <c r="L74"/>
  <c r="J26" i="18"/>
  <c r="K26" s="1"/>
  <c r="K44" i="9" l="1"/>
  <c r="L45"/>
  <c r="K30"/>
  <c r="L31"/>
  <c r="K17"/>
  <c r="L18"/>
  <c r="K66"/>
  <c r="L67"/>
  <c r="K37"/>
  <c r="L38"/>
  <c r="K9"/>
  <c r="L10"/>
  <c r="K90"/>
  <c r="L91"/>
  <c r="J72" i="18"/>
  <c r="K72" s="1"/>
  <c r="K73"/>
  <c r="L89" i="9" l="1"/>
  <c r="L90"/>
  <c r="K36"/>
  <c r="L36" s="1"/>
  <c r="L37"/>
  <c r="K16"/>
  <c r="L17"/>
  <c r="K43"/>
  <c r="L43" s="1"/>
  <c r="L44"/>
  <c r="K8"/>
  <c r="L8" s="1"/>
  <c r="L9"/>
  <c r="K65"/>
  <c r="L65" s="1"/>
  <c r="L66"/>
  <c r="K29"/>
  <c r="L29" s="1"/>
  <c r="L30"/>
  <c r="J121" i="18"/>
  <c r="I121"/>
  <c r="I120" s="1"/>
  <c r="I119" s="1"/>
  <c r="I118" s="1"/>
  <c r="I117" s="1"/>
  <c r="I116" s="1"/>
  <c r="J114"/>
  <c r="I114"/>
  <c r="I113" s="1"/>
  <c r="I112" s="1"/>
  <c r="J111"/>
  <c r="I111"/>
  <c r="I110" s="1"/>
  <c r="I109" s="1"/>
  <c r="J82"/>
  <c r="I82"/>
  <c r="I81" s="1"/>
  <c r="I80" s="1"/>
  <c r="I79" s="1"/>
  <c r="I78" s="1"/>
  <c r="J71"/>
  <c r="I71"/>
  <c r="I70" s="1"/>
  <c r="J69"/>
  <c r="I69"/>
  <c r="J69" i="6"/>
  <c r="J38" i="18"/>
  <c r="I38"/>
  <c r="I37" s="1"/>
  <c r="I36" s="1"/>
  <c r="I35" s="1"/>
  <c r="I34" s="1"/>
  <c r="J28"/>
  <c r="K28" s="1"/>
  <c r="J25"/>
  <c r="J23"/>
  <c r="K23" s="1"/>
  <c r="I23"/>
  <c r="J14"/>
  <c r="I14"/>
  <c r="K64" i="9"/>
  <c r="K125"/>
  <c r="L125" s="1"/>
  <c r="J125"/>
  <c r="K113"/>
  <c r="J113"/>
  <c r="J64"/>
  <c r="J128" i="18"/>
  <c r="I128"/>
  <c r="I127" s="1"/>
  <c r="I126" s="1"/>
  <c r="I125" s="1"/>
  <c r="I124" s="1"/>
  <c r="I123" s="1"/>
  <c r="I122" s="1"/>
  <c r="J44"/>
  <c r="I44"/>
  <c r="I43" s="1"/>
  <c r="I42" s="1"/>
  <c r="I41" s="1"/>
  <c r="I40" s="1"/>
  <c r="I39" s="1"/>
  <c r="J26" i="6"/>
  <c r="C29" i="1"/>
  <c r="D29"/>
  <c r="E29" s="1"/>
  <c r="D12" i="13"/>
  <c r="D11" s="1"/>
  <c r="C12"/>
  <c r="C11" s="1"/>
  <c r="C10" s="1"/>
  <c r="D8"/>
  <c r="D7" s="1"/>
  <c r="C8"/>
  <c r="C7" s="1"/>
  <c r="K26" i="6"/>
  <c r="K23"/>
  <c r="J23"/>
  <c r="K14"/>
  <c r="J14"/>
  <c r="J13" s="1"/>
  <c r="J12" s="1"/>
  <c r="K28"/>
  <c r="K38"/>
  <c r="J38"/>
  <c r="J37" s="1"/>
  <c r="J87" i="9"/>
  <c r="J86" s="1"/>
  <c r="K44" i="6"/>
  <c r="J44"/>
  <c r="J43" s="1"/>
  <c r="K71"/>
  <c r="L71" s="1"/>
  <c r="J71"/>
  <c r="K69"/>
  <c r="K83"/>
  <c r="J83"/>
  <c r="J82" s="1"/>
  <c r="K111"/>
  <c r="K114"/>
  <c r="J113"/>
  <c r="J111"/>
  <c r="J110" s="1"/>
  <c r="K121"/>
  <c r="J121"/>
  <c r="J120" s="1"/>
  <c r="J119" s="1"/>
  <c r="J118" s="1"/>
  <c r="J117" s="1"/>
  <c r="J116" s="1"/>
  <c r="K128"/>
  <c r="J128"/>
  <c r="J127" s="1"/>
  <c r="D10" i="1"/>
  <c r="D12"/>
  <c r="E12" s="1"/>
  <c r="D14"/>
  <c r="E14" s="1"/>
  <c r="D16"/>
  <c r="E16" s="1"/>
  <c r="D19"/>
  <c r="E19" s="1"/>
  <c r="C19"/>
  <c r="C16"/>
  <c r="C14"/>
  <c r="C12"/>
  <c r="C10"/>
  <c r="C9" s="1"/>
  <c r="D9" l="1"/>
  <c r="E9" s="1"/>
  <c r="E10"/>
  <c r="K15" i="9"/>
  <c r="L15" s="1"/>
  <c r="L16"/>
  <c r="L113"/>
  <c r="L64"/>
  <c r="J43" i="18"/>
  <c r="K44"/>
  <c r="J70"/>
  <c r="K70" s="1"/>
  <c r="K71"/>
  <c r="J110"/>
  <c r="K111"/>
  <c r="J37"/>
  <c r="K38"/>
  <c r="J127"/>
  <c r="K128"/>
  <c r="J113"/>
  <c r="K114"/>
  <c r="K25"/>
  <c r="K69"/>
  <c r="K82"/>
  <c r="J120"/>
  <c r="K121"/>
  <c r="K14"/>
  <c r="K13" i="6"/>
  <c r="L14"/>
  <c r="K110"/>
  <c r="L110" s="1"/>
  <c r="L111"/>
  <c r="K127"/>
  <c r="L127" s="1"/>
  <c r="L128"/>
  <c r="K82"/>
  <c r="L82" s="1"/>
  <c r="L83"/>
  <c r="K37"/>
  <c r="L37" s="1"/>
  <c r="L38"/>
  <c r="K120"/>
  <c r="L121"/>
  <c r="K83" i="9"/>
  <c r="L83" s="1"/>
  <c r="L26" i="6"/>
  <c r="K113"/>
  <c r="L113" s="1"/>
  <c r="L114"/>
  <c r="K43"/>
  <c r="L43" s="1"/>
  <c r="L44"/>
  <c r="K88" i="9"/>
  <c r="L28" i="6"/>
  <c r="K22"/>
  <c r="L23"/>
  <c r="L69"/>
  <c r="J22"/>
  <c r="I108" i="18"/>
  <c r="I107" s="1"/>
  <c r="I106" s="1"/>
  <c r="J80"/>
  <c r="K80" s="1"/>
  <c r="J81"/>
  <c r="K81" s="1"/>
  <c r="J109" i="6"/>
  <c r="J108" s="1"/>
  <c r="J107" s="1"/>
  <c r="J83" i="9"/>
  <c r="J25" i="6"/>
  <c r="J21" s="1"/>
  <c r="E8" i="1"/>
  <c r="K124" i="9"/>
  <c r="K112"/>
  <c r="K77"/>
  <c r="K137"/>
  <c r="K160"/>
  <c r="K107"/>
  <c r="K143"/>
  <c r="J155"/>
  <c r="J154" s="1"/>
  <c r="J153" s="1"/>
  <c r="J77"/>
  <c r="J76" s="1"/>
  <c r="J75" s="1"/>
  <c r="J74" s="1"/>
  <c r="J73" s="1"/>
  <c r="J72" s="1"/>
  <c r="J137"/>
  <c r="J136" s="1"/>
  <c r="J135" s="1"/>
  <c r="J132" s="1"/>
  <c r="J160"/>
  <c r="J159" s="1"/>
  <c r="J158" s="1"/>
  <c r="J157" s="1"/>
  <c r="J156" s="1"/>
  <c r="I25" i="18"/>
  <c r="J107" i="9"/>
  <c r="J143"/>
  <c r="K155"/>
  <c r="J124"/>
  <c r="J123" s="1"/>
  <c r="J120" s="1"/>
  <c r="J85"/>
  <c r="J84" s="1"/>
  <c r="I115" i="18"/>
  <c r="I68"/>
  <c r="I67" s="1"/>
  <c r="I13"/>
  <c r="I12" s="1"/>
  <c r="I11" s="1"/>
  <c r="I22"/>
  <c r="I21" s="1"/>
  <c r="J22"/>
  <c r="J13"/>
  <c r="J27"/>
  <c r="J68"/>
  <c r="K68" i="6"/>
  <c r="D10" i="13"/>
  <c r="J126" i="6"/>
  <c r="J125" s="1"/>
  <c r="J124" s="1"/>
  <c r="J123" s="1"/>
  <c r="J68"/>
  <c r="J67" s="1"/>
  <c r="J66" s="1"/>
  <c r="J63" i="9"/>
  <c r="J62" s="1"/>
  <c r="J11" i="6"/>
  <c r="J10" s="1"/>
  <c r="J81"/>
  <c r="K81"/>
  <c r="J36"/>
  <c r="J35" s="1"/>
  <c r="J166" i="9"/>
  <c r="J165" s="1"/>
  <c r="J164" s="1"/>
  <c r="K63"/>
  <c r="K25" i="6"/>
  <c r="J112" i="9"/>
  <c r="J111" s="1"/>
  <c r="J42" i="6"/>
  <c r="J41" s="1"/>
  <c r="J40" s="1"/>
  <c r="K42"/>
  <c r="K109" l="1"/>
  <c r="K123" i="9"/>
  <c r="L124"/>
  <c r="K154"/>
  <c r="L155"/>
  <c r="K142"/>
  <c r="L143"/>
  <c r="K76"/>
  <c r="L77"/>
  <c r="K87"/>
  <c r="L88"/>
  <c r="K62"/>
  <c r="L62" s="1"/>
  <c r="L63"/>
  <c r="K136"/>
  <c r="L137"/>
  <c r="K159"/>
  <c r="L160"/>
  <c r="K111"/>
  <c r="L112"/>
  <c r="L107"/>
  <c r="J67" i="18"/>
  <c r="K68"/>
  <c r="J119"/>
  <c r="K120"/>
  <c r="J21"/>
  <c r="K21" s="1"/>
  <c r="K22"/>
  <c r="J126"/>
  <c r="K127"/>
  <c r="J109"/>
  <c r="K110"/>
  <c r="J42"/>
  <c r="K43"/>
  <c r="J12"/>
  <c r="K13"/>
  <c r="J24"/>
  <c r="K27"/>
  <c r="J112"/>
  <c r="K112" s="1"/>
  <c r="K113"/>
  <c r="J36"/>
  <c r="K37"/>
  <c r="K108" i="6"/>
  <c r="L109"/>
  <c r="L21"/>
  <c r="L25"/>
  <c r="K119"/>
  <c r="L120"/>
  <c r="L81"/>
  <c r="K41"/>
  <c r="L42"/>
  <c r="K67"/>
  <c r="L68"/>
  <c r="L13"/>
  <c r="L22"/>
  <c r="K126"/>
  <c r="K166" i="9"/>
  <c r="K36" i="6"/>
  <c r="J80"/>
  <c r="J79" s="1"/>
  <c r="J142" i="9"/>
  <c r="J141" s="1"/>
  <c r="J138" s="1"/>
  <c r="J106"/>
  <c r="J105" s="1"/>
  <c r="J102" s="1"/>
  <c r="I10" i="18"/>
  <c r="I9" s="1"/>
  <c r="J134" i="9"/>
  <c r="J133" s="1"/>
  <c r="J150"/>
  <c r="K65" i="6"/>
  <c r="K122" i="9"/>
  <c r="I24" i="18"/>
  <c r="I20" s="1"/>
  <c r="I99"/>
  <c r="J122" i="9"/>
  <c r="J121" s="1"/>
  <c r="K59"/>
  <c r="J59"/>
  <c r="J58" s="1"/>
  <c r="J61"/>
  <c r="J60" s="1"/>
  <c r="J161"/>
  <c r="J163"/>
  <c r="J162" s="1"/>
  <c r="J152"/>
  <c r="J151" s="1"/>
  <c r="J108"/>
  <c r="J110"/>
  <c r="J109" s="1"/>
  <c r="K106"/>
  <c r="I66" i="18"/>
  <c r="I65" s="1"/>
  <c r="I64" s="1"/>
  <c r="I63" s="1"/>
  <c r="C32" i="1"/>
  <c r="C23" s="1"/>
  <c r="E23"/>
  <c r="J65" i="6"/>
  <c r="J64" s="1"/>
  <c r="J100"/>
  <c r="K82" i="9"/>
  <c r="J20" i="6"/>
  <c r="J19" s="1"/>
  <c r="J9" s="1"/>
  <c r="J82" i="9"/>
  <c r="J81" s="1"/>
  <c r="J78" s="1"/>
  <c r="J71" s="1"/>
  <c r="K61" l="1"/>
  <c r="K81"/>
  <c r="L82"/>
  <c r="K121"/>
  <c r="L121" s="1"/>
  <c r="L122"/>
  <c r="K108"/>
  <c r="L111"/>
  <c r="K86"/>
  <c r="L87"/>
  <c r="K120"/>
  <c r="L120" s="1"/>
  <c r="L123"/>
  <c r="K105"/>
  <c r="L105" s="1"/>
  <c r="L106"/>
  <c r="L58"/>
  <c r="L59"/>
  <c r="K165"/>
  <c r="L166"/>
  <c r="K158"/>
  <c r="L159"/>
  <c r="K75"/>
  <c r="L76"/>
  <c r="K153"/>
  <c r="L154"/>
  <c r="K135"/>
  <c r="L136"/>
  <c r="K141"/>
  <c r="L142"/>
  <c r="K60"/>
  <c r="L60" s="1"/>
  <c r="L61"/>
  <c r="K110"/>
  <c r="J19" i="18"/>
  <c r="K20"/>
  <c r="K12"/>
  <c r="K109"/>
  <c r="J108"/>
  <c r="J66"/>
  <c r="K67"/>
  <c r="K78"/>
  <c r="K79"/>
  <c r="J35"/>
  <c r="K36"/>
  <c r="J41"/>
  <c r="K42"/>
  <c r="J125"/>
  <c r="K126"/>
  <c r="J118"/>
  <c r="K119"/>
  <c r="K24"/>
  <c r="K125" i="6"/>
  <c r="L126"/>
  <c r="L12"/>
  <c r="K11"/>
  <c r="K40"/>
  <c r="L40" s="1"/>
  <c r="L41"/>
  <c r="K35"/>
  <c r="L35" s="1"/>
  <c r="L36"/>
  <c r="L119"/>
  <c r="K118"/>
  <c r="K107"/>
  <c r="L108"/>
  <c r="K64"/>
  <c r="L64" s="1"/>
  <c r="L65"/>
  <c r="L79"/>
  <c r="L80"/>
  <c r="K66"/>
  <c r="L66" s="1"/>
  <c r="L67"/>
  <c r="K20"/>
  <c r="C7" i="1"/>
  <c r="C17" i="13" s="1"/>
  <c r="J140" i="9"/>
  <c r="J139" s="1"/>
  <c r="J104"/>
  <c r="J103" s="1"/>
  <c r="I19" i="18"/>
  <c r="I18" s="1"/>
  <c r="D7" i="1"/>
  <c r="E7" s="1"/>
  <c r="J57" i="9"/>
  <c r="J80"/>
  <c r="J79" s="1"/>
  <c r="K102" l="1"/>
  <c r="K104"/>
  <c r="K103" s="1"/>
  <c r="L103" s="1"/>
  <c r="L108"/>
  <c r="L153"/>
  <c r="K152"/>
  <c r="K157"/>
  <c r="L158"/>
  <c r="L81"/>
  <c r="K109"/>
  <c r="L109" s="1"/>
  <c r="L110"/>
  <c r="K138"/>
  <c r="L138" s="1"/>
  <c r="L141"/>
  <c r="K140"/>
  <c r="L75"/>
  <c r="K74"/>
  <c r="K72"/>
  <c r="K164"/>
  <c r="L165"/>
  <c r="K85"/>
  <c r="L86"/>
  <c r="L102"/>
  <c r="K132"/>
  <c r="L132" s="1"/>
  <c r="L135"/>
  <c r="K134"/>
  <c r="K80"/>
  <c r="J117" i="18"/>
  <c r="K118"/>
  <c r="J40"/>
  <c r="K41"/>
  <c r="J18"/>
  <c r="K19"/>
  <c r="J107"/>
  <c r="K108"/>
  <c r="J124"/>
  <c r="K125"/>
  <c r="J34"/>
  <c r="K34" s="1"/>
  <c r="K35"/>
  <c r="J65"/>
  <c r="K66"/>
  <c r="K11"/>
  <c r="J10"/>
  <c r="L107" i="6"/>
  <c r="K100"/>
  <c r="L100" s="1"/>
  <c r="K19"/>
  <c r="L20"/>
  <c r="K10"/>
  <c r="L10" s="1"/>
  <c r="L11"/>
  <c r="K124"/>
  <c r="L125"/>
  <c r="K117"/>
  <c r="L118"/>
  <c r="J7"/>
  <c r="C20" i="13" s="1"/>
  <c r="C19" s="1"/>
  <c r="C18" s="1"/>
  <c r="J100" i="9"/>
  <c r="J7" s="1"/>
  <c r="I8" i="18"/>
  <c r="I7" s="1"/>
  <c r="D17" i="13"/>
  <c r="D16" s="1"/>
  <c r="D15" s="1"/>
  <c r="C16"/>
  <c r="C15" s="1"/>
  <c r="K18" i="18" l="1"/>
  <c r="J8"/>
  <c r="J7" s="1"/>
  <c r="L104" i="9"/>
  <c r="K79"/>
  <c r="L79" s="1"/>
  <c r="L80"/>
  <c r="L72"/>
  <c r="K133"/>
  <c r="L133" s="1"/>
  <c r="L134"/>
  <c r="K163"/>
  <c r="L164"/>
  <c r="K161"/>
  <c r="L161" s="1"/>
  <c r="K139"/>
  <c r="L139" s="1"/>
  <c r="L140"/>
  <c r="K156"/>
  <c r="L157"/>
  <c r="K84"/>
  <c r="L85"/>
  <c r="K73"/>
  <c r="L73" s="1"/>
  <c r="L74"/>
  <c r="K151"/>
  <c r="L151" s="1"/>
  <c r="L152"/>
  <c r="J64" i="18"/>
  <c r="K65"/>
  <c r="J123"/>
  <c r="K124"/>
  <c r="J116"/>
  <c r="K117"/>
  <c r="J106"/>
  <c r="K107"/>
  <c r="J39"/>
  <c r="K39" s="1"/>
  <c r="K40"/>
  <c r="J9"/>
  <c r="K10"/>
  <c r="K123" i="6"/>
  <c r="L123" s="1"/>
  <c r="L124"/>
  <c r="K9"/>
  <c r="L19"/>
  <c r="K116"/>
  <c r="L116" s="1"/>
  <c r="L117"/>
  <c r="C14" i="13"/>
  <c r="C6" s="1"/>
  <c r="K8" i="6" l="1"/>
  <c r="L84" i="9"/>
  <c r="K78"/>
  <c r="K162"/>
  <c r="L162" s="1"/>
  <c r="L163"/>
  <c r="L156"/>
  <c r="K150"/>
  <c r="L101" s="1"/>
  <c r="J115" i="18"/>
  <c r="K115" s="1"/>
  <c r="K116"/>
  <c r="J63"/>
  <c r="K63" s="1"/>
  <c r="K64"/>
  <c r="K9"/>
  <c r="K106"/>
  <c r="J99"/>
  <c r="K99" s="1"/>
  <c r="J122"/>
  <c r="K122" s="1"/>
  <c r="K123"/>
  <c r="L9" i="6"/>
  <c r="L150" i="9" l="1"/>
  <c r="L78"/>
  <c r="K7" i="18"/>
  <c r="K8"/>
  <c r="K7" i="6"/>
  <c r="L8"/>
  <c r="K100" i="9" l="1"/>
  <c r="K57"/>
  <c r="L57" s="1"/>
  <c r="L71"/>
  <c r="D19" i="13"/>
  <c r="D18" s="1"/>
  <c r="D14" s="1"/>
  <c r="D6" s="1"/>
  <c r="L7" i="6"/>
  <c r="L7" i="9" l="1"/>
  <c r="L100"/>
</calcChain>
</file>

<file path=xl/sharedStrings.xml><?xml version="1.0" encoding="utf-8"?>
<sst xmlns="http://schemas.openxmlformats.org/spreadsheetml/2006/main" count="2388" uniqueCount="237">
  <si>
    <t>(тыс.рублей)</t>
  </si>
  <si>
    <t>Код бюджетной классификации доходов бюджета</t>
  </si>
  <si>
    <t>Наименование доходов</t>
  </si>
  <si>
    <t xml:space="preserve">Сумма </t>
  </si>
  <si>
    <t>ВСЕГО ДОХОДОВ</t>
  </si>
  <si>
    <t>НАЛОГИ НА ПРИБЫЛЬ, ДОХОДЫ</t>
  </si>
  <si>
    <t>00010102000010000110</t>
  </si>
  <si>
    <t>Налог на доходы физических лиц</t>
  </si>
  <si>
    <t>НАЛОГИ НА СОВОКУПНЫЙ ДОХОД</t>
  </si>
  <si>
    <t>Единый сельскохозяйственный налог</t>
  </si>
  <si>
    <t>Земельный налог</t>
  </si>
  <si>
    <t>00011100000000000000</t>
  </si>
  <si>
    <t>ДОХОДЫ ОТ ИСПОЛЬЗОВАНИЯ ИМУЩЕСТВА, НАХОДЯЩЕГОСЯ В ГОСУДАРСТВЕННОЙ И МУНИЦИПАЛЬНОЙ СОБСТВЕННОСТИ</t>
  </si>
  <si>
    <t>Наименование</t>
  </si>
  <si>
    <t>Рз</t>
  </si>
  <si>
    <t>ВР</t>
  </si>
  <si>
    <t>Общегосударственные вопросы</t>
  </si>
  <si>
    <t>01</t>
  </si>
  <si>
    <t>04</t>
  </si>
  <si>
    <t>Обслуживание государственного и муниципального долга</t>
  </si>
  <si>
    <t>05</t>
  </si>
  <si>
    <t>Жилищно-коммунальное хозяйство</t>
  </si>
  <si>
    <t>Адм</t>
  </si>
  <si>
    <t>ВСЕГО</t>
  </si>
  <si>
    <t>1</t>
  </si>
  <si>
    <t>2</t>
  </si>
  <si>
    <t xml:space="preserve"> </t>
  </si>
  <si>
    <t>Пенсионное обеспечение</t>
  </si>
  <si>
    <t>02</t>
  </si>
  <si>
    <t>03</t>
  </si>
  <si>
    <t>09</t>
  </si>
  <si>
    <t>10</t>
  </si>
  <si>
    <t>13</t>
  </si>
  <si>
    <t>Функционирование высшего должностного лица субъекта Российской Федерации и муниципального образования</t>
  </si>
  <si>
    <t>65</t>
  </si>
  <si>
    <t>0</t>
  </si>
  <si>
    <t>Расходы на выплаты по оплате труда высшего должностного лица муниципального образования</t>
  </si>
  <si>
    <t>00</t>
  </si>
  <si>
    <t>41150</t>
  </si>
  <si>
    <t>Расходы на выплаты по оплате труда работников органов местного самоуправления</t>
  </si>
  <si>
    <t>41110</t>
  </si>
  <si>
    <t>Расходы на обеспечение функций органов местного самоуправленя</t>
  </si>
  <si>
    <t>41120</t>
  </si>
  <si>
    <t>Прочая закупка товаров, работ и услуг</t>
  </si>
  <si>
    <t>77150</t>
  </si>
  <si>
    <t>Резервные фонды</t>
  </si>
  <si>
    <t>11</t>
  </si>
  <si>
    <t>41180</t>
  </si>
  <si>
    <t>Резервные средства</t>
  </si>
  <si>
    <t>89</t>
  </si>
  <si>
    <t>870</t>
  </si>
  <si>
    <t>Национальная оборона</t>
  </si>
  <si>
    <t>Мобилизационная и вневойсковая подготовка</t>
  </si>
  <si>
    <t>51180</t>
  </si>
  <si>
    <t>Национальная экономика</t>
  </si>
  <si>
    <t>Дорожное хозяйство (дорожные фонды)</t>
  </si>
  <si>
    <t>44102</t>
  </si>
  <si>
    <t>Коммунальное хозяйство</t>
  </si>
  <si>
    <t>Благоустройство</t>
  </si>
  <si>
    <t>Уличное освещение</t>
  </si>
  <si>
    <t>Социальная политика</t>
  </si>
  <si>
    <t xml:space="preserve">Доплаты к пенсиям муниципальных служащих </t>
  </si>
  <si>
    <t>03010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</si>
  <si>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</si>
  <si>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</si>
  <si>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муниципального долга</t>
  </si>
  <si>
    <t>Функционирование Правительства Российской Федерации, высших органов исполнительной власти субъектов Российской Федерации, местных администраций</t>
  </si>
  <si>
    <t xml:space="preserve">Резервные фонды </t>
  </si>
  <si>
    <t>41240</t>
  </si>
  <si>
    <t>00010000000000000000</t>
  </si>
  <si>
    <t>00010100000000000000</t>
  </si>
  <si>
    <t>00010500000000000000</t>
  </si>
  <si>
    <t>00010600000000000000</t>
  </si>
  <si>
    <t>00010606000000000110</t>
  </si>
  <si>
    <t>Администрация Паевского сельского поселения Кадошкинского муниципального района Республики Мордовия</t>
  </si>
  <si>
    <t>НАЛОГОВЫЕ И НЕНАЛОГОВЫЕ ДОХОДЫ</t>
  </si>
  <si>
    <t>18210102010010000110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</si>
  <si>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</si>
  <si>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18210503010010000110</t>
  </si>
  <si>
    <t>НАЛОГИ НА ИМУЩЕСТВО</t>
  </si>
  <si>
    <t>18210601030100000110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</si>
  <si>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</si>
  <si>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18210606033100000110</t>
  </si>
  <si>
    <t>Земельный налог с организаций, обладающих земельным участком, расположенным в границах сельских поселений</t>
  </si>
  <si>
    <t>18210606043100000110</t>
  </si>
  <si>
    <t>Земельный налог с физических лиц, обладающих земельным участком, расположенным в границах сельских поселений</t>
  </si>
  <si>
    <t>91811105035100000120</t>
  </si>
  <si>
    <t>00020200000000000000</t>
  </si>
  <si>
    <t>БЕЗВОЗМЕЗДНЫЕ ПОСТУПЛЕНИЯ ОТ ДРУГИХ БЮДЖЕТОВ БЮДЖЕТНОЙ СИСТЕМЫ РОССИЙСКОЙ ФЕДЕРАЦИИ</t>
  </si>
  <si>
    <t>00020230000000000150</t>
  </si>
  <si>
    <t>Субвенции бюджетам бюджетной системы Российской Федерации</t>
  </si>
  <si>
    <t>00020240000000000150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</si>
  <si>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</si>
  <si>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</si>
  <si>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918</t>
  </si>
  <si>
    <t>91820230024100000150</t>
  </si>
  <si>
    <t>91820235118100000150</t>
  </si>
  <si>
    <t>91820240014100000150</t>
  </si>
  <si>
    <t>Обслуживание государственного (муниципального) долга</t>
  </si>
  <si>
    <t>700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</si>
  <si>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</si>
  <si>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</si>
  <si>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</si>
  <si>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</si>
  <si>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</si>
  <si>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</si>
  <si>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</si>
  <si>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200</t>
  </si>
  <si>
    <t>240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</si>
  <si>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</si>
  <si>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</si>
  <si>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100</t>
  </si>
  <si>
    <t>120</t>
  </si>
  <si>
    <t>Иные бюджетные ассигнования</t>
  </si>
  <si>
    <t>800</t>
  </si>
  <si>
    <t>Резервный фонд администрации Паевского сельского поселения Кадошкинского муниципального района Республики Мордовия</t>
  </si>
  <si>
    <t>Уплата налогов, сборов и иных платежей</t>
  </si>
  <si>
    <t>66</t>
  </si>
  <si>
    <t>850</t>
  </si>
  <si>
    <t>Расходы на выплаты по оплате труда высшего должностного лица</t>
  </si>
  <si>
    <t>Кредиты кредитных организаций в валюте Российской Федерации</t>
  </si>
  <si>
    <t>Код</t>
  </si>
  <si>
    <t>000 01 00 00 00 00 0000 000</t>
  </si>
  <si>
    <t>ИСТОЧНИКИ ВНУТРЕННЕГО ФИНАНСИРОВАНИЯ ДЕФИЦИТОВ БЮДЖЕТОВ</t>
  </si>
  <si>
    <t>000 01 02 00 00 00 0000 000</t>
  </si>
  <si>
    <t>000 01 02 00 00 00 0000 700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</si>
  <si>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</si>
  <si>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</si>
  <si>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</si>
  <si>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</si>
  <si>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000 01 02 00 00 10 0000 710</t>
  </si>
  <si>
    <t>Дотации бюджетам сельских поселений на выравнивание бюджетной обеспеченности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</si>
  <si>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</si>
  <si>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Высшее должностное лицо</t>
  </si>
  <si>
    <t>Непрограммные расходы главных распорядителей средств бюджета Паевского сельского поселения Кадошкинского муниципального района Республики Мордовия</t>
  </si>
  <si>
    <t>Непрограммные расходы в рамках обеспечения деятельности главных распорядителей средств бюджета Паевского сельского поселения Кадошкинского муниципального района Республики Мордовия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</si>
  <si>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</si>
  <si>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 xml:space="preserve">Обеспечение деятельности администрации </t>
  </si>
  <si>
    <t>Непрограммные расходы в рамках обеспечения деятельности администрации</t>
  </si>
  <si>
    <t xml:space="preserve"> ДОХОДЫ 
БЮДЖЕТА ПАЕВСКОГО СЕЛЬСКОГО ПОСЕЛЕНИЯ КАДОШКИНСКОГО МУНИЦИПАЛЬНОГО РАЙОНА РЕСПУБЛИКИ МОРДОВИЯ </t>
  </si>
  <si>
    <t xml:space="preserve">Прочие мероприятия по благоустройству </t>
  </si>
  <si>
    <t>Обеспечение деятельности администрации</t>
  </si>
  <si>
    <t>12</t>
  </si>
  <si>
    <t>Прочие мероприятия по благоустройству</t>
  </si>
  <si>
    <t>000 01 03 00 00 00 0000 000</t>
  </si>
  <si>
    <t>000 01 03 01 00 10 0000 800</t>
  </si>
  <si>
    <t>000 01 03 01 00 10 0000 810</t>
  </si>
  <si>
    <t>000 01 05 00 00 00 0000 000</t>
  </si>
  <si>
    <t>000 01 05 02 00 00 0000 500</t>
  </si>
  <si>
    <t>000 01 05 02 01 00 0000 510</t>
  </si>
  <si>
    <t>000 01 05 02 01 10 0000 510</t>
  </si>
  <si>
    <t>000 01 05 02 00 00 0000 600</t>
  </si>
  <si>
    <t>000 01 05 02 01 00 0000 610</t>
  </si>
  <si>
    <t>000 01 05 02 01 10 0000 610</t>
  </si>
  <si>
    <t>Субвенции на 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</si>
  <si>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730</t>
  </si>
  <si>
    <t>Расходы на обеспечение функций органов местного самоуправления</t>
  </si>
  <si>
    <t>Дотации бюджетам сельских поселений на поддержку мер по обеспечению сбалансированности бюджетов</t>
  </si>
  <si>
    <t>00020210000000000150</t>
  </si>
  <si>
    <t>Дотации бюджетам бюджетной системы Российской Федерации</t>
  </si>
  <si>
    <t>91820215001100000150</t>
  </si>
  <si>
    <t>91820215002100000150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</si>
  <si>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</si>
  <si>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Бюджетные кредиты из других бюджетов бюджетной системы Российской Федерации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</si>
  <si>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</si>
  <si>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</si>
  <si>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Получение кредитов от кредитных организаций в валюте Российской Федерации</t>
  </si>
  <si>
    <t>Получение кредитов от кредитных организаций бюджетами сельских поселений в валюте Российской Федерации</t>
  </si>
  <si>
    <t>000 01 03 01 00 00 0000 800</t>
  </si>
  <si>
    <t>Изменение остатков средств на счетах по учету средств бюджетов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</si>
  <si>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</si>
  <si>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</si>
  <si>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 xml:space="preserve"> (тыс. рублей)</t>
  </si>
  <si>
    <t>Прз</t>
  </si>
  <si>
    <t>Цср</t>
  </si>
  <si>
    <t>Вр</t>
  </si>
  <si>
    <t/>
  </si>
  <si>
    <t>(тыс. рублей)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</si>
  <si>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</si>
  <si>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</si>
  <si>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00020220000000000150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</si>
  <si>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</si>
  <si>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</si>
  <si>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91820229999100000150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</si>
  <si>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</si>
  <si>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44205</t>
  </si>
  <si>
    <t>Национальная безопасность и правоохранительная деятельность</t>
  </si>
  <si>
    <t>Другие вопросы в области национальной безопасности и правоохранительной деятельности</t>
  </si>
  <si>
    <t>14</t>
  </si>
  <si>
    <t>Целевая программа "Профилактика наркомании и токсикомании на территории Паевского сельского поселения на 2022-2024 годы"</t>
  </si>
  <si>
    <t>20</t>
  </si>
  <si>
    <t>Мероприятия в области противодействия злоупотреблению наркотиками и их незаконному обороту</t>
  </si>
  <si>
    <t>42100</t>
  </si>
  <si>
    <t>Муниципальная программа "Противопожарная безопасность на территории Паевского сельского поселения на 2022-2023г.г."</t>
  </si>
  <si>
    <t>08</t>
  </si>
  <si>
    <t>Мероприятия по обеспечению пожарной безопасности</t>
  </si>
  <si>
    <t>42120</t>
  </si>
  <si>
    <t>Другие общегосударственные вопросы</t>
  </si>
  <si>
    <t>Антикоррупционная программа Паевского сельского поселения на 2022-2024 годы</t>
  </si>
  <si>
    <t>23</t>
  </si>
  <si>
    <t>Мероприятия по противодействию и профилактике коррупции</t>
  </si>
  <si>
    <t>42380</t>
  </si>
  <si>
    <t>Иные межбюджетные трансферты на осуществление полномочий по организации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</t>
  </si>
  <si>
    <t>44101</t>
  </si>
  <si>
    <t>Мероприятия, связанные с муниципальным управлением</t>
  </si>
  <si>
    <t>41210</t>
  </si>
  <si>
    <t>Муниципальная  программа «Использование  и  охрана  земель  на территории Паевского  сельского поселения Кадошкинского  муниципального района Республики Мордовия на 2023-2025 годы»</t>
  </si>
  <si>
    <t>Программа «Комплексное развитие транспортной инфраструктуры Паевского сельского поселения  Кадошкинского муниципального района Республики Мордовия на 2018 – 2030 годы»</t>
  </si>
  <si>
    <t>Целевая программа "Профилактика наркомании и токсикомании на территории Паевского сельского поселения на 2022-2025 годы"</t>
  </si>
  <si>
    <t>Муниципальная программа "Противопожарная безопасность на территории Паевского сельского поселения на 2022-2025г.г."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</si>
  <si>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на автомобильном транспорте, городском наземном электрическом транспорте и в дорожном хозяйстве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</si>
  <si>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Содержание автомобильных дорог общего пользования местного значения и искусственных сооружений на них</t>
  </si>
  <si>
    <t>42510</t>
  </si>
  <si>
    <t>Осуществление государственных полномочий Российской Федерации по воинскому учету в поселениях, на территориях которых отсутствуют структурные подразделения военных комиссариатов</t>
  </si>
  <si>
    <t>Другие вопросы в области национальной экономики</t>
  </si>
  <si>
    <t>Иные межбюджетные трансферты на осуществление полномочий по утверждению генеральных планов поселения, правил землепользования и застройки, утверждению подготовленной на основе генеральных планов поселения документации по планировке территории, выдаче градостроительного плана земельного участка, расположенного в границах поселения</t>
  </si>
  <si>
    <t>44107</t>
  </si>
  <si>
    <t>ДОХОДЫ ОТ ОКАЗАНИЯ ПЛАТНЫХ УСЛУГ И КОМПЕНСАЦИИ ЗАТРАТ ГОСУДАРСТВА</t>
  </si>
  <si>
    <t>00011300000000000000</t>
  </si>
  <si>
    <t>Прочие доходы от компенсации затрат бюджетов сельских поселений</t>
  </si>
  <si>
    <t>91811302995100000130</t>
  </si>
  <si>
    <t>Муниципальная программа «Оформление в собственность автомобильных дорог общего пользования местного значения в границах населенных пунктов на территории Паевского сельского поселения Кадошкинского муниципального района Республики Мордовия в 2024 – 2026 годах»»</t>
  </si>
  <si>
    <t>Основное мероприятие "Обеспечение устойчивого развития территории на основе документов территориального планирования, градостроительного зонирования и документации по планировке территории"</t>
  </si>
  <si>
    <t>37</t>
  </si>
  <si>
    <t>Муниципальная программа «Территориальное планирование и градостроительное зонирование Паевского сельского поселения Кадошкинского муниципального района Республики Мордовия на 2024 г. - 2026 гг.»</t>
  </si>
  <si>
    <t>Приложение 1                                                                              к решению Совета депутатов Паевского сельского поселения Кадошкинского муниципального района Республики "Об исполнении бюджета Паевского сельского поселения Кадошкинского муниципального района Республики Мордовия за 2024 год"</t>
  </si>
  <si>
    <t>План 2024 год</t>
  </si>
  <si>
    <t>Исполнение 2024 год</t>
  </si>
  <si>
    <t>% исполнения</t>
  </si>
  <si>
    <t>ВЕДОМСТВЕННАЯ СТРУКТУРА
РАСХОДОВ БЮДЖЕТА ПАЕВСКОГО СЕЛЬСКОГО ПОСЕЛЕНИЯ КАДОШКИНСКОГО МУНИЦИПАЛЬНОГО РАЙОНА РЕСПУБЛИКИ МОРДОВИЯ НА 2024 ГОД</t>
  </si>
  <si>
    <t>Приложение 2                                                                              к решению Совета депутатов Паевского сельского поселения Кадошкинского муниципального района Республики "Об исполнении бюджета Паевского сельского поселения Кадошкинского муниципального района Республики Мордовия за 2024 год"</t>
  </si>
  <si>
    <t>Приложение 3                                                                              к решению Совета депутатов Паевского сельского поселения Кадошкинского муниципального района Республики "Об исполнении бюджета Паевского сельского поселения Кадошкинского муниципального района Республики Мордовия за 2024 год"</t>
  </si>
  <si>
    <t xml:space="preserve">РАСПРЕДЕЛЕНИЕ 
БЮДЖЕТНЫХ АССИГНОВАНИЙ БЮДЖЕТА ПАЕВСКОГО СЕЛЬСКОГО ПОСЕЛЕНИЯ КАДОШКИНСКОГО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2024 ГОД </t>
  </si>
  <si>
    <t xml:space="preserve">РАСПРЕДЕЛЕНИЕ  
БЮДЖЕТНЫХ АССИГНОВАНИЙ БЮДЖЕТА ПАЕВСКОГО СЕЛЬСКОГО ПОСЕЛЕНИЯ КАДОШКИНСКОГО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 НА 2024 ГОД </t>
  </si>
  <si>
    <t>Приложение 4                                                                              к решению Совета депутатов Паевского сельского поселения Кадошкинского муниципального района Республики "Об исполнении бюджета Паевского сельского поселения Кадошкинского муниципального района Республики Мордовия за 2024 год"</t>
  </si>
  <si>
    <t>Приложение 5                                                                              к решению Совета депутатов Паевского сельского поселения Кадошкинского муниципального района Республики "Об исполнении бюджета Паевского сельского поселения Кадошкинского муниципального района Республики Мордовия за 2024 год"</t>
  </si>
  <si>
    <t>ИСТОЧНИКИ 
ВНУТРЕННЕГО ФИНАНСИРОВАНИЯ ДЕФИЦИТА  БЮДЖЕТА  ПАЕВСКОГО СЕЛЬСКОГО ПОСЕЛЕНИЯ КАДОШКИНСКОГО МУНИЦИПАЛЬНОГО РАЙОНА РЕСПУБЛИКИ МОРДОВИЯ НА 2024 ГОД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</si>
</sst>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#,##0.0"/>
    <numFmt numFmtId="165" formatCode="0.0"/>
    <numFmt numFmtId="166" formatCode="#,##0.0_ ;[Red]\-#,##0.0\ "/>
  </numFmts>
  <fonts count="18">
    <font>
      <sz val="10"/>
      <name val="Arial"/>
      <family val="2"/>
      <charset val="204"/>
    </font>
    <font>
      <sz val="10"/>
      <name val="Arial Cyr"/>
      <family val="2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Arial Cyr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Verdana"/>
      <family val="2"/>
      <charset val="204"/>
    </font>
    <font>
      <b/>
      <sz val="12"/>
      <name val="Arial"/>
      <family val="2"/>
      <charset val="204"/>
    </font>
    <font>
      <b/>
      <i/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0"/>
      <name val="Arial Cyr"/>
      <charset val="204"/>
    </font>
    <font>
      <b/>
      <sz val="11.5"/>
      <name val="Times New Roman"/>
      <family val="1"/>
      <charset val="204"/>
    </font>
    <font>
      <b/>
      <sz val="12"/>
      <color rgb="FF22272F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000000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ont="0" applyFill="0" applyBorder="0" applyAlignment="0" applyProtection="0">
      <alignment vertical="top"/>
    </xf>
    <xf numFmtId="0" fontId="1" fillId="0" borderId="0"/>
    <xf numFmtId="43" fontId="7" fillId="0" borderId="0" applyFont="0" applyFill="0" applyBorder="0" applyAlignment="0" applyProtection="0"/>
    <xf numFmtId="0" fontId="15" fillId="0" borderId="0"/>
  </cellStyleXfs>
  <cellXfs count="202">
    <xf numFmtId="0" fontId="0" fillId="0" borderId="0" xfId="0"/>
    <xf numFmtId="0" fontId="2" fillId="0" borderId="0" xfId="0" applyFont="1" applyBorder="1"/>
    <xf numFmtId="0" fontId="3" fillId="0" borderId="0" xfId="0" applyFont="1" applyBorder="1"/>
    <xf numFmtId="0" fontId="4" fillId="0" borderId="1" xfId="0" applyFont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center"/>
    </xf>
    <xf numFmtId="49" fontId="3" fillId="2" borderId="1" xfId="0" applyNumberFormat="1" applyFont="1" applyFill="1" applyBorder="1" applyAlignment="1">
      <alignment horizontal="center"/>
    </xf>
    <xf numFmtId="0" fontId="3" fillId="0" borderId="1" xfId="0" applyFont="1" applyBorder="1" applyAlignment="1">
      <alignment vertical="top" wrapText="1"/>
    </xf>
    <xf numFmtId="0" fontId="3" fillId="2" borderId="1" xfId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center"/>
    </xf>
    <xf numFmtId="0" fontId="3" fillId="0" borderId="0" xfId="0" applyFont="1"/>
    <xf numFmtId="0" fontId="3" fillId="0" borderId="0" xfId="0" applyFont="1" applyAlignment="1">
      <alignment wrapText="1"/>
    </xf>
    <xf numFmtId="0" fontId="3" fillId="0" borderId="0" xfId="3" applyFont="1" applyBorder="1"/>
    <xf numFmtId="0" fontId="2" fillId="0" borderId="0" xfId="0" applyFont="1"/>
    <xf numFmtId="0" fontId="3" fillId="0" borderId="3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left" vertical="top"/>
    </xf>
    <xf numFmtId="0" fontId="4" fillId="0" borderId="1" xfId="0" applyFont="1" applyBorder="1" applyAlignment="1">
      <alignment vertical="top" wrapText="1"/>
    </xf>
    <xf numFmtId="49" fontId="4" fillId="0" borderId="2" xfId="0" applyNumberFormat="1" applyFont="1" applyBorder="1" applyAlignment="1">
      <alignment horizontal="center" vertical="top"/>
    </xf>
    <xf numFmtId="49" fontId="3" fillId="0" borderId="2" xfId="0" applyNumberFormat="1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49" fontId="4" fillId="0" borderId="2" xfId="0" applyNumberFormat="1" applyFont="1" applyBorder="1" applyAlignment="1">
      <alignment horizontal="center" vertical="justify"/>
    </xf>
    <xf numFmtId="0" fontId="4" fillId="0" borderId="1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164" fontId="3" fillId="2" borderId="1" xfId="1" applyNumberFormat="1" applyFont="1" applyFill="1" applyBorder="1" applyAlignment="1">
      <alignment horizontal="right"/>
    </xf>
    <xf numFmtId="0" fontId="3" fillId="2" borderId="1" xfId="0" applyFont="1" applyFill="1" applyBorder="1"/>
    <xf numFmtId="164" fontId="3" fillId="2" borderId="1" xfId="0" applyNumberFormat="1" applyFont="1" applyFill="1" applyBorder="1"/>
    <xf numFmtId="0" fontId="3" fillId="2" borderId="0" xfId="0" applyFont="1" applyFill="1"/>
    <xf numFmtId="165" fontId="4" fillId="0" borderId="1" xfId="3" applyNumberFormat="1" applyFont="1" applyBorder="1" applyAlignment="1">
      <alignment horizontal="center"/>
    </xf>
    <xf numFmtId="0" fontId="4" fillId="0" borderId="0" xfId="3" applyFont="1" applyBorder="1"/>
    <xf numFmtId="165" fontId="3" fillId="0" borderId="1" xfId="3" applyNumberFormat="1" applyFont="1" applyBorder="1" applyAlignment="1">
      <alignment horizontal="center"/>
    </xf>
    <xf numFmtId="49" fontId="3" fillId="0" borderId="1" xfId="3" applyNumberFormat="1" applyFont="1" applyBorder="1" applyAlignment="1">
      <alignment horizontal="center" vertical="center"/>
    </xf>
    <xf numFmtId="165" fontId="3" fillId="0" borderId="0" xfId="3" applyNumberFormat="1" applyFont="1" applyBorder="1"/>
    <xf numFmtId="49" fontId="4" fillId="0" borderId="1" xfId="3" applyNumberFormat="1" applyFont="1" applyFill="1" applyBorder="1" applyAlignment="1">
      <alignment horizontal="left" vertical="top" wrapText="1"/>
    </xf>
    <xf numFmtId="0" fontId="3" fillId="0" borderId="0" xfId="3" applyFont="1" applyBorder="1" applyAlignment="1">
      <alignment horizontal="left" vertical="top" wrapText="1"/>
    </xf>
    <xf numFmtId="0" fontId="3" fillId="0" borderId="1" xfId="0" applyFont="1" applyFill="1" applyBorder="1" applyAlignment="1">
      <alignment horizontal="justify" vertical="top" wrapText="1"/>
    </xf>
    <xf numFmtId="0" fontId="3" fillId="2" borderId="0" xfId="3" applyFont="1" applyFill="1" applyBorder="1" applyAlignment="1"/>
    <xf numFmtId="0" fontId="3" fillId="2" borderId="0" xfId="3" applyFont="1" applyFill="1" applyBorder="1"/>
    <xf numFmtId="0" fontId="2" fillId="2" borderId="0" xfId="0" applyFont="1" applyFill="1"/>
    <xf numFmtId="0" fontId="3" fillId="2" borderId="1" xfId="0" applyFont="1" applyFill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top" wrapText="1"/>
    </xf>
    <xf numFmtId="0" fontId="3" fillId="2" borderId="0" xfId="0" applyFont="1" applyFill="1" applyBorder="1" applyAlignment="1">
      <alignment vertical="top"/>
    </xf>
    <xf numFmtId="0" fontId="2" fillId="2" borderId="0" xfId="0" applyFont="1" applyFill="1" applyBorder="1"/>
    <xf numFmtId="0" fontId="4" fillId="2" borderId="0" xfId="0" applyFont="1" applyFill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/>
    </xf>
    <xf numFmtId="0" fontId="4" fillId="2" borderId="1" xfId="0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right" vertical="center" wrapText="1"/>
    </xf>
    <xf numFmtId="0" fontId="4" fillId="2" borderId="1" xfId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wrapText="1"/>
    </xf>
    <xf numFmtId="0" fontId="4" fillId="2" borderId="1" xfId="0" applyFont="1" applyFill="1" applyBorder="1" applyAlignment="1">
      <alignment vertical="top" wrapText="1"/>
    </xf>
    <xf numFmtId="49" fontId="4" fillId="2" borderId="7" xfId="1" applyNumberFormat="1" applyFont="1" applyFill="1" applyBorder="1" applyAlignment="1">
      <alignment horizontal="center"/>
    </xf>
    <xf numFmtId="0" fontId="10" fillId="2" borderId="1" xfId="0" applyFont="1" applyFill="1" applyBorder="1" applyAlignment="1">
      <alignment vertical="top" wrapText="1"/>
    </xf>
    <xf numFmtId="49" fontId="3" fillId="2" borderId="7" xfId="1" applyNumberFormat="1" applyFont="1" applyFill="1" applyBorder="1" applyAlignment="1">
      <alignment horizontal="center"/>
    </xf>
    <xf numFmtId="164" fontId="3" fillId="2" borderId="1" xfId="0" applyNumberFormat="1" applyFont="1" applyFill="1" applyBorder="1" applyAlignment="1"/>
    <xf numFmtId="0" fontId="3" fillId="2" borderId="1" xfId="0" applyFont="1" applyFill="1" applyBorder="1" applyAlignment="1">
      <alignment vertical="top" wrapText="1"/>
    </xf>
    <xf numFmtId="2" fontId="3" fillId="2" borderId="1" xfId="0" applyNumberFormat="1" applyFont="1" applyFill="1" applyBorder="1" applyAlignment="1">
      <alignment vertical="top" wrapText="1"/>
    </xf>
    <xf numFmtId="0" fontId="4" fillId="2" borderId="1" xfId="1" applyFont="1" applyFill="1" applyBorder="1" applyAlignment="1">
      <alignment horizontal="left" vertical="top" wrapText="1"/>
    </xf>
    <xf numFmtId="0" fontId="4" fillId="2" borderId="0" xfId="0" applyFont="1" applyFill="1" applyBorder="1" applyAlignment="1">
      <alignment vertical="center" wrapText="1"/>
    </xf>
    <xf numFmtId="164" fontId="3" fillId="2" borderId="1" xfId="0" applyNumberFormat="1" applyFont="1" applyFill="1" applyBorder="1" applyAlignment="1">
      <alignment horizontal="right"/>
    </xf>
    <xf numFmtId="0" fontId="3" fillId="2" borderId="1" xfId="0" applyFont="1" applyFill="1" applyBorder="1" applyAlignment="1">
      <alignment vertical="top"/>
    </xf>
    <xf numFmtId="49" fontId="3" fillId="2" borderId="1" xfId="1" applyNumberFormat="1" applyFont="1" applyFill="1" applyBorder="1" applyAlignment="1">
      <alignment horizontal="center" wrapText="1"/>
    </xf>
    <xf numFmtId="49" fontId="3" fillId="2" borderId="8" xfId="1" applyNumberFormat="1" applyFont="1" applyFill="1" applyBorder="1" applyAlignment="1">
      <alignment horizontal="center" wrapText="1"/>
    </xf>
    <xf numFmtId="0" fontId="3" fillId="2" borderId="0" xfId="0" applyFont="1" applyFill="1" applyBorder="1"/>
    <xf numFmtId="0" fontId="10" fillId="2" borderId="0" xfId="0" applyFont="1" applyFill="1" applyAlignment="1">
      <alignment vertical="top" wrapText="1"/>
    </xf>
    <xf numFmtId="49" fontId="4" fillId="2" borderId="1" xfId="0" applyNumberFormat="1" applyFont="1" applyFill="1" applyBorder="1" applyAlignment="1">
      <alignment horizontal="center"/>
    </xf>
    <xf numFmtId="49" fontId="4" fillId="2" borderId="7" xfId="0" applyNumberFormat="1" applyFont="1" applyFill="1" applyBorder="1" applyAlignment="1">
      <alignment horizontal="center"/>
    </xf>
    <xf numFmtId="49" fontId="3" fillId="2" borderId="7" xfId="0" applyNumberFormat="1" applyFont="1" applyFill="1" applyBorder="1" applyAlignment="1">
      <alignment horizontal="center"/>
    </xf>
    <xf numFmtId="0" fontId="4" fillId="2" borderId="0" xfId="0" applyFont="1" applyFill="1"/>
    <xf numFmtId="0" fontId="4" fillId="2" borderId="1" xfId="0" applyFont="1" applyFill="1" applyBorder="1" applyAlignment="1">
      <alignment horizontal="center" wrapText="1"/>
    </xf>
    <xf numFmtId="164" fontId="4" fillId="2" borderId="1" xfId="0" applyNumberFormat="1" applyFont="1" applyFill="1" applyBorder="1"/>
    <xf numFmtId="49" fontId="4" fillId="2" borderId="8" xfId="1" applyNumberFormat="1" applyFont="1" applyFill="1" applyBorder="1" applyAlignment="1">
      <alignment horizontal="center"/>
    </xf>
    <xf numFmtId="49" fontId="3" fillId="2" borderId="8" xfId="1" applyNumberFormat="1" applyFont="1" applyFill="1" applyBorder="1" applyAlignment="1">
      <alignment horizontal="center"/>
    </xf>
    <xf numFmtId="0" fontId="3" fillId="2" borderId="4" xfId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center"/>
    </xf>
    <xf numFmtId="0" fontId="4" fillId="2" borderId="16" xfId="0" applyFont="1" applyFill="1" applyBorder="1" applyAlignment="1">
      <alignment vertical="center" wrapText="1"/>
    </xf>
    <xf numFmtId="0" fontId="4" fillId="2" borderId="1" xfId="0" applyFont="1" applyFill="1" applyBorder="1"/>
    <xf numFmtId="49" fontId="3" fillId="2" borderId="1" xfId="0" applyNumberFormat="1" applyFont="1" applyFill="1" applyBorder="1" applyAlignment="1">
      <alignment horizontal="center" wrapText="1"/>
    </xf>
    <xf numFmtId="0" fontId="4" fillId="2" borderId="7" xfId="1" applyFont="1" applyFill="1" applyBorder="1" applyAlignment="1">
      <alignment horizontal="left" vertical="top" wrapText="1"/>
    </xf>
    <xf numFmtId="49" fontId="8" fillId="2" borderId="1" xfId="0" applyNumberFormat="1" applyFont="1" applyFill="1" applyBorder="1" applyAlignment="1">
      <alignment horizontal="center"/>
    </xf>
    <xf numFmtId="49" fontId="3" fillId="2" borderId="8" xfId="0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center" vertical="top" wrapText="1"/>
    </xf>
    <xf numFmtId="2" fontId="4" fillId="2" borderId="1" xfId="1" applyNumberFormat="1" applyFont="1" applyFill="1" applyBorder="1" applyAlignment="1"/>
    <xf numFmtId="0" fontId="3" fillId="2" borderId="1" xfId="1" applyFont="1" applyFill="1" applyBorder="1" applyAlignment="1">
      <alignment horizontal="center"/>
    </xf>
    <xf numFmtId="165" fontId="3" fillId="2" borderId="0" xfId="0" applyNumberFormat="1" applyFont="1" applyFill="1"/>
    <xf numFmtId="0" fontId="4" fillId="2" borderId="0" xfId="0" applyFont="1" applyFill="1" applyBorder="1"/>
    <xf numFmtId="0" fontId="10" fillId="3" borderId="1" xfId="0" applyFont="1" applyFill="1" applyBorder="1" applyAlignment="1">
      <alignment vertical="top" wrapText="1"/>
    </xf>
    <xf numFmtId="0" fontId="10" fillId="3" borderId="9" xfId="0" applyFont="1" applyFill="1" applyBorder="1" applyAlignment="1">
      <alignment vertical="top" wrapText="1"/>
    </xf>
    <xf numFmtId="0" fontId="3" fillId="2" borderId="0" xfId="0" applyFont="1" applyFill="1" applyAlignment="1">
      <alignment vertical="top" wrapText="1"/>
    </xf>
    <xf numFmtId="0" fontId="3" fillId="2" borderId="0" xfId="0" applyFont="1" applyFill="1" applyAlignment="1">
      <alignment horizontal="center" wrapText="1"/>
    </xf>
    <xf numFmtId="0" fontId="8" fillId="2" borderId="0" xfId="0" applyFont="1" applyFill="1" applyAlignment="1">
      <alignment horizontal="center"/>
    </xf>
    <xf numFmtId="0" fontId="3" fillId="2" borderId="1" xfId="0" applyFont="1" applyFill="1" applyBorder="1" applyAlignment="1">
      <alignment horizontal="center" vertical="top" wrapText="1"/>
    </xf>
    <xf numFmtId="0" fontId="3" fillId="2" borderId="7" xfId="0" applyFont="1" applyFill="1" applyBorder="1" applyAlignment="1">
      <alignment horizontal="center" vertical="center"/>
    </xf>
    <xf numFmtId="0" fontId="3" fillId="2" borderId="11" xfId="0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0" fontId="2" fillId="2" borderId="1" xfId="0" applyFont="1" applyFill="1" applyBorder="1"/>
    <xf numFmtId="0" fontId="12" fillId="2" borderId="0" xfId="0" applyFont="1" applyFill="1" applyBorder="1"/>
    <xf numFmtId="0" fontId="12" fillId="2" borderId="0" xfId="0" applyFont="1" applyFill="1"/>
    <xf numFmtId="49" fontId="3" fillId="2" borderId="1" xfId="2" applyNumberFormat="1" applyFont="1" applyFill="1" applyBorder="1" applyAlignment="1" applyProtection="1">
      <alignment horizontal="center"/>
    </xf>
    <xf numFmtId="0" fontId="3" fillId="2" borderId="1" xfId="2" applyFont="1" applyFill="1" applyBorder="1" applyAlignment="1">
      <alignment vertical="top" wrapText="1"/>
    </xf>
    <xf numFmtId="0" fontId="2" fillId="2" borderId="0" xfId="0" applyFont="1" applyFill="1" applyAlignment="1">
      <alignment vertical="top"/>
    </xf>
    <xf numFmtId="0" fontId="4" fillId="2" borderId="1" xfId="2" applyFont="1" applyFill="1" applyBorder="1" applyAlignment="1">
      <alignment vertical="top" wrapText="1"/>
    </xf>
    <xf numFmtId="0" fontId="3" fillId="2" borderId="1" xfId="0" applyFont="1" applyFill="1" applyBorder="1" applyAlignment="1">
      <alignment horizontal="center" wrapText="1"/>
    </xf>
    <xf numFmtId="0" fontId="11" fillId="2" borderId="0" xfId="3" applyFont="1" applyFill="1" applyBorder="1" applyAlignment="1">
      <alignment horizontal="left"/>
    </xf>
    <xf numFmtId="0" fontId="5" fillId="2" borderId="0" xfId="3" applyFont="1" applyFill="1" applyBorder="1" applyAlignment="1">
      <alignment horizontal="left" vertical="top" wrapText="1"/>
    </xf>
    <xf numFmtId="0" fontId="3" fillId="2" borderId="0" xfId="3" applyFont="1" applyFill="1" applyBorder="1" applyAlignment="1">
      <alignment horizontal="left" vertical="top" wrapText="1"/>
    </xf>
    <xf numFmtId="0" fontId="3" fillId="2" borderId="15" xfId="3" applyFont="1" applyFill="1" applyBorder="1" applyAlignment="1"/>
    <xf numFmtId="0" fontId="3" fillId="0" borderId="1" xfId="3" applyFont="1" applyBorder="1" applyAlignment="1">
      <alignment horizontal="center" vertical="justify"/>
    </xf>
    <xf numFmtId="49" fontId="4" fillId="0" borderId="1" xfId="3" applyNumberFormat="1" applyFont="1" applyBorder="1" applyAlignment="1">
      <alignment horizontal="left" vertical="top" wrapText="1"/>
    </xf>
    <xf numFmtId="0" fontId="3" fillId="0" borderId="1" xfId="3" applyFont="1" applyBorder="1" applyAlignment="1">
      <alignment horizontal="left" vertical="top" wrapText="1"/>
    </xf>
    <xf numFmtId="49" fontId="3" fillId="0" borderId="1" xfId="3" applyNumberFormat="1" applyFont="1" applyFill="1" applyBorder="1" applyAlignment="1">
      <alignment horizontal="left" vertical="top" wrapText="1"/>
    </xf>
    <xf numFmtId="49" fontId="4" fillId="0" borderId="1" xfId="3" applyNumberFormat="1" applyFont="1" applyBorder="1" applyAlignment="1">
      <alignment horizontal="center" vertical="center"/>
    </xf>
    <xf numFmtId="0" fontId="4" fillId="0" borderId="1" xfId="3" applyFont="1" applyBorder="1" applyAlignment="1">
      <alignment horizontal="left" vertical="top" wrapText="1"/>
    </xf>
    <xf numFmtId="49" fontId="4" fillId="2" borderId="1" xfId="2" applyNumberFormat="1" applyFont="1" applyFill="1" applyBorder="1" applyAlignment="1" applyProtection="1">
      <alignment horizontal="center"/>
    </xf>
    <xf numFmtId="0" fontId="4" fillId="2" borderId="1" xfId="0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right" wrapText="1"/>
    </xf>
    <xf numFmtId="165" fontId="8" fillId="0" borderId="1" xfId="0" applyNumberFormat="1" applyFont="1" applyFill="1" applyBorder="1" applyAlignment="1">
      <alignment horizontal="right" wrapText="1"/>
    </xf>
    <xf numFmtId="0" fontId="3" fillId="0" borderId="18" xfId="0" applyFont="1" applyBorder="1" applyAlignment="1">
      <alignment horizontal="justify" vertical="top" wrapText="1"/>
    </xf>
    <xf numFmtId="0" fontId="4" fillId="2" borderId="14" xfId="0" applyFont="1" applyFill="1" applyBorder="1" applyAlignment="1">
      <alignment horizontal="center" vertical="top" wrapText="1"/>
    </xf>
    <xf numFmtId="49" fontId="4" fillId="2" borderId="1" xfId="0" applyNumberFormat="1" applyFont="1" applyFill="1" applyBorder="1" applyAlignment="1">
      <alignment horizontal="center" wrapText="1"/>
    </xf>
    <xf numFmtId="164" fontId="4" fillId="2" borderId="1" xfId="0" applyNumberFormat="1" applyFont="1" applyFill="1" applyBorder="1" applyAlignment="1"/>
    <xf numFmtId="49" fontId="9" fillId="2" borderId="1" xfId="0" applyNumberFormat="1" applyFont="1" applyFill="1" applyBorder="1" applyAlignment="1">
      <alignment horizontal="center"/>
    </xf>
    <xf numFmtId="49" fontId="4" fillId="2" borderId="8" xfId="0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right"/>
    </xf>
    <xf numFmtId="49" fontId="13" fillId="2" borderId="1" xfId="1" applyNumberFormat="1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 vertical="top" wrapText="1"/>
    </xf>
    <xf numFmtId="0" fontId="2" fillId="0" borderId="0" xfId="0" applyFont="1" applyFill="1"/>
    <xf numFmtId="49" fontId="3" fillId="0" borderId="1" xfId="0" applyNumberFormat="1" applyFont="1" applyFill="1" applyBorder="1" applyAlignment="1">
      <alignment horizontal="center"/>
    </xf>
    <xf numFmtId="49" fontId="3" fillId="0" borderId="7" xfId="1" applyNumberFormat="1" applyFont="1" applyFill="1" applyBorder="1" applyAlignment="1">
      <alignment horizontal="center"/>
    </xf>
    <xf numFmtId="2" fontId="3" fillId="0" borderId="1" xfId="0" applyNumberFormat="1" applyFont="1" applyFill="1" applyBorder="1" applyAlignment="1">
      <alignment vertical="top" wrapText="1"/>
    </xf>
    <xf numFmtId="49" fontId="3" fillId="0" borderId="1" xfId="1" applyNumberFormat="1" applyFont="1" applyFill="1" applyBorder="1" applyAlignment="1">
      <alignment horizontal="center"/>
    </xf>
    <xf numFmtId="49" fontId="3" fillId="0" borderId="8" xfId="1" applyNumberFormat="1" applyFont="1" applyFill="1" applyBorder="1" applyAlignment="1">
      <alignment horizontal="center" wrapText="1"/>
    </xf>
    <xf numFmtId="0" fontId="3" fillId="0" borderId="1" xfId="2" applyFont="1" applyBorder="1" applyAlignment="1">
      <alignment vertical="top" wrapText="1"/>
    </xf>
    <xf numFmtId="49" fontId="3" fillId="0" borderId="8" xfId="1" applyNumberFormat="1" applyFont="1" applyFill="1" applyBorder="1" applyAlignment="1">
      <alignment horizontal="center"/>
    </xf>
    <xf numFmtId="49" fontId="3" fillId="2" borderId="11" xfId="1" applyNumberFormat="1" applyFont="1" applyFill="1" applyBorder="1" applyAlignment="1">
      <alignment horizontal="center"/>
    </xf>
    <xf numFmtId="49" fontId="3" fillId="2" borderId="11" xfId="0" applyNumberFormat="1" applyFont="1" applyFill="1" applyBorder="1" applyAlignment="1">
      <alignment horizontal="center"/>
    </xf>
    <xf numFmtId="49" fontId="4" fillId="2" borderId="11" xfId="1" applyNumberFormat="1" applyFont="1" applyFill="1" applyBorder="1" applyAlignment="1">
      <alignment horizontal="center"/>
    </xf>
    <xf numFmtId="49" fontId="4" fillId="2" borderId="11" xfId="0" applyNumberFormat="1" applyFont="1" applyFill="1" applyBorder="1" applyAlignment="1">
      <alignment horizontal="center"/>
    </xf>
    <xf numFmtId="0" fontId="3" fillId="2" borderId="9" xfId="0" applyFont="1" applyFill="1" applyBorder="1" applyAlignment="1">
      <alignment vertical="top" wrapText="1"/>
    </xf>
    <xf numFmtId="49" fontId="3" fillId="2" borderId="9" xfId="1" applyNumberFormat="1" applyFont="1" applyFill="1" applyBorder="1" applyAlignment="1">
      <alignment horizontal="center" wrapText="1"/>
    </xf>
    <xf numFmtId="0" fontId="3" fillId="2" borderId="8" xfId="0" applyFont="1" applyFill="1" applyBorder="1" applyAlignment="1">
      <alignment horizontal="center"/>
    </xf>
    <xf numFmtId="0" fontId="4" fillId="2" borderId="9" xfId="1" applyFont="1" applyFill="1" applyBorder="1" applyAlignment="1">
      <alignment horizontal="center"/>
    </xf>
    <xf numFmtId="165" fontId="8" fillId="0" borderId="7" xfId="0" applyNumberFormat="1" applyFont="1" applyFill="1" applyBorder="1" applyAlignment="1">
      <alignment horizontal="right" wrapText="1"/>
    </xf>
    <xf numFmtId="49" fontId="3" fillId="2" borderId="22" xfId="0" applyNumberFormat="1" applyFont="1" applyFill="1" applyBorder="1" applyAlignment="1">
      <alignment horizontal="center"/>
    </xf>
    <xf numFmtId="49" fontId="3" fillId="2" borderId="9" xfId="0" applyNumberFormat="1" applyFont="1" applyFill="1" applyBorder="1" applyAlignment="1">
      <alignment horizontal="center"/>
    </xf>
    <xf numFmtId="49" fontId="3" fillId="2" borderId="23" xfId="0" applyNumberFormat="1" applyFont="1" applyFill="1" applyBorder="1" applyAlignment="1">
      <alignment horizontal="center"/>
    </xf>
    <xf numFmtId="49" fontId="4" fillId="2" borderId="22" xfId="0" applyNumberFormat="1" applyFont="1" applyFill="1" applyBorder="1" applyAlignment="1">
      <alignment horizontal="center"/>
    </xf>
    <xf numFmtId="49" fontId="4" fillId="2" borderId="9" xfId="0" applyNumberFormat="1" applyFont="1" applyFill="1" applyBorder="1" applyAlignment="1">
      <alignment horizontal="center"/>
    </xf>
    <xf numFmtId="49" fontId="4" fillId="2" borderId="23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0" borderId="11" xfId="0" applyNumberFormat="1" applyFont="1" applyFill="1" applyBorder="1" applyAlignment="1">
      <alignment horizontal="center"/>
    </xf>
    <xf numFmtId="49" fontId="3" fillId="2" borderId="0" xfId="0" applyNumberFormat="1" applyFont="1" applyFill="1"/>
    <xf numFmtId="49" fontId="4" fillId="2" borderId="0" xfId="0" applyNumberFormat="1" applyFont="1" applyFill="1"/>
    <xf numFmtId="49" fontId="4" fillId="2" borderId="0" xfId="0" applyNumberFormat="1" applyFont="1" applyFill="1" applyBorder="1"/>
    <xf numFmtId="49" fontId="12" fillId="0" borderId="0" xfId="0" applyNumberFormat="1" applyFont="1"/>
    <xf numFmtId="49" fontId="2" fillId="0" borderId="0" xfId="0" applyNumberFormat="1" applyFont="1"/>
    <xf numFmtId="49" fontId="4" fillId="0" borderId="0" xfId="0" applyNumberFormat="1" applyFont="1" applyBorder="1"/>
    <xf numFmtId="49" fontId="3" fillId="0" borderId="0" xfId="0" applyNumberFormat="1" applyFont="1" applyBorder="1"/>
    <xf numFmtId="0" fontId="3" fillId="2" borderId="1" xfId="0" applyFont="1" applyFill="1" applyBorder="1" applyAlignment="1">
      <alignment horizontal="left" vertical="top" wrapText="1"/>
    </xf>
    <xf numFmtId="49" fontId="3" fillId="0" borderId="7" xfId="0" applyNumberFormat="1" applyFont="1" applyFill="1" applyBorder="1" applyAlignment="1">
      <alignment horizontal="center"/>
    </xf>
    <xf numFmtId="49" fontId="3" fillId="0" borderId="11" xfId="0" applyNumberFormat="1" applyFont="1" applyFill="1" applyBorder="1" applyAlignment="1">
      <alignment horizontal="center"/>
    </xf>
    <xf numFmtId="0" fontId="3" fillId="0" borderId="1" xfId="0" applyFont="1" applyFill="1" applyBorder="1" applyAlignment="1">
      <alignment vertical="top" wrapText="1"/>
    </xf>
    <xf numFmtId="0" fontId="17" fillId="0" borderId="0" xfId="0" applyFont="1"/>
    <xf numFmtId="165" fontId="9" fillId="0" borderId="1" xfId="0" applyNumberFormat="1" applyFont="1" applyFill="1" applyBorder="1" applyAlignment="1">
      <alignment horizontal="right" wrapText="1"/>
    </xf>
    <xf numFmtId="0" fontId="3" fillId="2" borderId="7" xfId="0" applyFont="1" applyFill="1" applyBorder="1" applyAlignment="1">
      <alignment horizontal="center"/>
    </xf>
    <xf numFmtId="0" fontId="3" fillId="2" borderId="5" xfId="2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10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center" vertical="top" wrapText="1"/>
    </xf>
    <xf numFmtId="0" fontId="3" fillId="2" borderId="14" xfId="0" applyFont="1" applyFill="1" applyBorder="1" applyAlignment="1">
      <alignment horizontal="right"/>
    </xf>
    <xf numFmtId="0" fontId="14" fillId="0" borderId="20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top" wrapText="1"/>
    </xf>
    <xf numFmtId="0" fontId="14" fillId="0" borderId="2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top" wrapText="1"/>
    </xf>
    <xf numFmtId="0" fontId="4" fillId="0" borderId="0" xfId="2" applyNumberFormat="1" applyFont="1" applyFill="1" applyBorder="1" applyAlignment="1" applyProtection="1">
      <alignment horizontal="center" vertical="top" wrapText="1"/>
    </xf>
    <xf numFmtId="0" fontId="4" fillId="2" borderId="0" xfId="3" applyFont="1" applyFill="1" applyBorder="1" applyAlignment="1">
      <alignment horizontal="center" vertical="center" wrapText="1"/>
    </xf>
    <xf numFmtId="0" fontId="4" fillId="0" borderId="1" xfId="5" applyFont="1" applyBorder="1" applyAlignment="1">
      <alignment horizontal="center" vertical="center"/>
    </xf>
    <xf numFmtId="0" fontId="16" fillId="0" borderId="1" xfId="5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vertical="top" wrapText="1"/>
    </xf>
    <xf numFmtId="164" fontId="4" fillId="0" borderId="7" xfId="0" applyNumberFormat="1" applyFont="1" applyFill="1" applyBorder="1" applyAlignment="1"/>
    <xf numFmtId="164" fontId="4" fillId="0" borderId="1" xfId="0" applyNumberFormat="1" applyFont="1" applyFill="1" applyBorder="1" applyAlignment="1"/>
    <xf numFmtId="164" fontId="4" fillId="0" borderId="7" xfId="0" applyNumberFormat="1" applyFont="1" applyBorder="1" applyAlignment="1"/>
    <xf numFmtId="164" fontId="4" fillId="0" borderId="13" xfId="0" applyNumberFormat="1" applyFont="1" applyBorder="1" applyAlignment="1"/>
    <xf numFmtId="166" fontId="3" fillId="0" borderId="19" xfId="0" applyNumberFormat="1" applyFont="1" applyFill="1" applyBorder="1" applyAlignment="1">
      <alignment horizontal="right" wrapText="1"/>
    </xf>
    <xf numFmtId="165" fontId="3" fillId="0" borderId="19" xfId="4" applyNumberFormat="1" applyFont="1" applyFill="1" applyBorder="1" applyAlignment="1">
      <alignment horizontal="right" wrapText="1"/>
    </xf>
    <xf numFmtId="166" fontId="4" fillId="0" borderId="7" xfId="0" applyNumberFormat="1" applyFont="1" applyFill="1" applyBorder="1" applyAlignment="1">
      <alignment horizontal="right" wrapText="1"/>
    </xf>
    <xf numFmtId="166" fontId="3" fillId="0" borderId="7" xfId="0" applyNumberFormat="1" applyFont="1" applyFill="1" applyBorder="1" applyAlignment="1">
      <alignment horizontal="right" wrapText="1"/>
    </xf>
    <xf numFmtId="164" fontId="3" fillId="0" borderId="7" xfId="0" applyNumberFormat="1" applyFont="1" applyBorder="1" applyAlignment="1"/>
    <xf numFmtId="164" fontId="3" fillId="0" borderId="1" xfId="0" applyNumberFormat="1" applyFont="1" applyBorder="1" applyAlignment="1"/>
    <xf numFmtId="164" fontId="3" fillId="0" borderId="1" xfId="0" applyNumberFormat="1" applyFont="1" applyFill="1" applyBorder="1" applyAlignment="1"/>
    <xf numFmtId="164" fontId="3" fillId="2" borderId="1" xfId="0" applyNumberFormat="1" applyFont="1" applyFill="1" applyBorder="1" applyAlignment="1">
      <alignment horizontal="right" vertical="center" wrapText="1"/>
    </xf>
    <xf numFmtId="164" fontId="4" fillId="2" borderId="1" xfId="0" applyNumberFormat="1" applyFont="1" applyFill="1" applyBorder="1" applyAlignment="1">
      <alignment horizontal="right" wrapText="1"/>
    </xf>
    <xf numFmtId="164" fontId="3" fillId="2" borderId="1" xfId="0" applyNumberFormat="1" applyFont="1" applyFill="1" applyBorder="1" applyAlignment="1">
      <alignment horizontal="right" wrapText="1"/>
    </xf>
  </cellXfs>
  <cellStyles count="6">
    <cellStyle name="Обычный" xfId="0" builtinId="0"/>
    <cellStyle name="Обычный 2" xfId="5"/>
    <cellStyle name="Обычный_reports-dohod-NC" xfId="1"/>
    <cellStyle name="Обычный_tmp305" xfId="2"/>
    <cellStyle name="Обычный_З_15_Приложение 16 - Источники дефицита" xfId="3"/>
    <cellStyle name="Финансовый" xfId="4" builtinId="3"/>
  </cellStyles>
  <dxfs count="77"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/>
        <i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ont>
        <b val="0"/>
        <i/>
        <condense val="0"/>
        <extend val="0"/>
      </font>
    </dxf>
    <dxf>
      <font>
        <b/>
        <i val="0"/>
        <condense val="0"/>
        <extend val="0"/>
      </font>
    </dxf>
    <dxf>
      <fill>
        <patternFill patternType="solid">
          <fgColor indexed="26"/>
          <bgColor indexed="9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43;&#1083;&#1091;&#1096;&#1082;&#1086;&#1074;&#1086;/&#1055;&#1088;&#1080;&#1083;&#1086;&#1078;&#1077;&#1085;&#1080;&#1077;%20&#1076;&#1083;&#1103;%20&#1089;&#1077;&#1083;&#1100;&#1089;&#1082;&#1080;&#1093;%20&#1087;&#1086;&#1089;&#1077;&#1083;&#1077;&#1085;&#1080;&#1081;%20-%20&#1076;&#1086;&#1073;&#1072;&#1074;&#1082;&#1072;%20&#1057;&#1069;&#1055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6;&#1077;&#1096;&#1077;&#1085;&#1080;&#1103;%20&#1089;&#1077;&#1089;&#1089;&#1080;&#1080;/&#1055;&#1091;&#1096;&#1082;&#1080;&#1085;&#1086;/&#1055;&#1088;&#1080;&#1083;&#1086;&#1078;&#1077;&#1085;&#1080;&#1077;%20&#1076;&#1083;&#1103;%20&#1089;&#1077;&#1083;&#1100;&#1089;&#1082;&#1080;&#1093;%20&#1087;&#1086;&#1089;&#1077;&#1083;&#1077;&#1085;&#1080;&#1081;%20&#1055;&#1059;&#1064;&#1050;&#1048;&#1053;&#1054;%20-&#1087;&#1077;&#1088;&#1077;&#1076;&#1074;&#1080;&#1078;&#1082;&#1072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Лист1"/>
      <sheetName val="Лист2"/>
      <sheetName val="Лист3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8" tint="0.59999389629810485"/>
    <pageSetUpPr fitToPage="1"/>
  </sheetPr>
  <dimension ref="A1:H33"/>
  <sheetViews>
    <sheetView tabSelected="1" view="pageBreakPreview" zoomScaleNormal="75" zoomScaleSheetLayoutView="100" workbookViewId="0">
      <selection activeCell="D7" sqref="D7"/>
    </sheetView>
  </sheetViews>
  <sheetFormatPr defaultColWidth="8.5703125" defaultRowHeight="15.75"/>
  <cols>
    <col min="1" max="1" width="35.7109375" style="1" customWidth="1"/>
    <col min="2" max="2" width="76.5703125" style="1" customWidth="1"/>
    <col min="3" max="3" width="17.28515625" style="1" customWidth="1"/>
    <col min="4" max="4" width="13.28515625" style="12" customWidth="1"/>
    <col min="5" max="5" width="14.85546875" style="12" customWidth="1"/>
    <col min="6" max="6" width="10" style="158" customWidth="1"/>
    <col min="7" max="8" width="8.5703125" style="159"/>
    <col min="9" max="16384" width="8.5703125" style="12"/>
  </cols>
  <sheetData>
    <row r="1" spans="1:5" ht="117" customHeight="1">
      <c r="A1" s="9"/>
      <c r="B1" s="9"/>
      <c r="C1" s="187" t="s">
        <v>225</v>
      </c>
      <c r="D1" s="187"/>
      <c r="E1" s="187"/>
    </row>
    <row r="2" spans="1:5" ht="42" customHeight="1">
      <c r="A2" s="177" t="s">
        <v>139</v>
      </c>
      <c r="B2" s="177"/>
      <c r="C2" s="177"/>
      <c r="D2" s="177"/>
      <c r="E2" s="177"/>
    </row>
    <row r="3" spans="1:5">
      <c r="A3" s="27"/>
      <c r="B3" s="27"/>
      <c r="C3" s="178" t="s">
        <v>0</v>
      </c>
      <c r="D3" s="178"/>
      <c r="E3" s="178"/>
    </row>
    <row r="4" spans="1:5" ht="32.25" customHeight="1">
      <c r="A4" s="173" t="s">
        <v>1</v>
      </c>
      <c r="B4" s="175" t="s">
        <v>2</v>
      </c>
      <c r="C4" s="172" t="s">
        <v>3</v>
      </c>
      <c r="D4" s="172"/>
      <c r="E4" s="172"/>
    </row>
    <row r="5" spans="1:5" ht="31.5">
      <c r="A5" s="174"/>
      <c r="B5" s="176"/>
      <c r="C5" s="170" t="s">
        <v>226</v>
      </c>
      <c r="D5" s="170" t="s">
        <v>227</v>
      </c>
      <c r="E5" s="170" t="s">
        <v>228</v>
      </c>
    </row>
    <row r="6" spans="1:5">
      <c r="A6" s="13">
        <v>1</v>
      </c>
      <c r="B6" s="13">
        <v>2</v>
      </c>
      <c r="C6" s="14">
        <v>3</v>
      </c>
      <c r="D6" s="14">
        <v>4</v>
      </c>
      <c r="E6" s="40">
        <v>5</v>
      </c>
    </row>
    <row r="7" spans="1:5">
      <c r="A7" s="15"/>
      <c r="B7" s="16" t="s">
        <v>4</v>
      </c>
      <c r="C7" s="188">
        <f>SUM(C8+C23)</f>
        <v>3584.5666000000001</v>
      </c>
      <c r="D7" s="188">
        <f>SUM(D8+D23)</f>
        <v>3609.6619999999998</v>
      </c>
      <c r="E7" s="189">
        <f>D7/C7*100</f>
        <v>100.70009579400757</v>
      </c>
    </row>
    <row r="8" spans="1:5">
      <c r="A8" s="17" t="s">
        <v>69</v>
      </c>
      <c r="B8" s="16" t="s">
        <v>75</v>
      </c>
      <c r="C8" s="190">
        <f>SUM(C9+C12+C14+C16+C19+C21)</f>
        <v>601</v>
      </c>
      <c r="D8" s="190">
        <f>SUM(D9+D12+D14+D16+D19+D21)</f>
        <v>656.096</v>
      </c>
      <c r="E8" s="189">
        <f t="shared" ref="E8:E33" si="0">D8/C8*100</f>
        <v>109.16738768718801</v>
      </c>
    </row>
    <row r="9" spans="1:5">
      <c r="A9" s="17" t="s">
        <v>70</v>
      </c>
      <c r="B9" s="16" t="s">
        <v>5</v>
      </c>
      <c r="C9" s="190">
        <f t="shared" ref="C9:E10" si="1">SUM(C10)</f>
        <v>62</v>
      </c>
      <c r="D9" s="190">
        <f t="shared" si="1"/>
        <v>115.881</v>
      </c>
      <c r="E9" s="189">
        <f t="shared" si="0"/>
        <v>186.90483870967742</v>
      </c>
    </row>
    <row r="10" spans="1:5" ht="16.5" thickBot="1">
      <c r="A10" s="17" t="s">
        <v>6</v>
      </c>
      <c r="B10" s="16" t="s">
        <v>7</v>
      </c>
      <c r="C10" s="191">
        <f t="shared" si="1"/>
        <v>62</v>
      </c>
      <c r="D10" s="191">
        <f t="shared" si="1"/>
        <v>115.881</v>
      </c>
      <c r="E10" s="189">
        <f t="shared" si="0"/>
        <v>186.90483870967742</v>
      </c>
    </row>
    <row r="11" spans="1:5" ht="63">
      <c r="A11" s="18" t="s">
        <v>76</v>
      </c>
      <c r="B11" s="6" t="s">
        <v>77</v>
      </c>
      <c r="C11" s="192">
        <v>62</v>
      </c>
      <c r="D11" s="193">
        <v>115.881</v>
      </c>
      <c r="E11" s="198">
        <f t="shared" si="0"/>
        <v>186.90483870967742</v>
      </c>
    </row>
    <row r="12" spans="1:5" ht="17.25" customHeight="1">
      <c r="A12" s="17" t="s">
        <v>71</v>
      </c>
      <c r="B12" s="16" t="s">
        <v>8</v>
      </c>
      <c r="C12" s="190">
        <f>SUM(C13)</f>
        <v>11</v>
      </c>
      <c r="D12" s="190">
        <f>SUM(D13)</f>
        <v>4.8780000000000001</v>
      </c>
      <c r="E12" s="189">
        <f t="shared" si="0"/>
        <v>44.345454545454551</v>
      </c>
    </row>
    <row r="13" spans="1:5" ht="24" customHeight="1">
      <c r="A13" s="18" t="s">
        <v>78</v>
      </c>
      <c r="B13" s="6" t="s">
        <v>9</v>
      </c>
      <c r="C13" s="118">
        <v>11</v>
      </c>
      <c r="D13" s="118">
        <v>4.8780000000000001</v>
      </c>
      <c r="E13" s="198">
        <f t="shared" si="0"/>
        <v>44.345454545454551</v>
      </c>
    </row>
    <row r="14" spans="1:5">
      <c r="A14" s="17" t="s">
        <v>72</v>
      </c>
      <c r="B14" s="16" t="s">
        <v>79</v>
      </c>
      <c r="C14" s="190">
        <f>SUM(C15)</f>
        <v>77</v>
      </c>
      <c r="D14" s="190">
        <f>SUM(D15)</f>
        <v>67.566999999999993</v>
      </c>
      <c r="E14" s="189">
        <f t="shared" si="0"/>
        <v>87.749350649350646</v>
      </c>
    </row>
    <row r="15" spans="1:5" ht="33" customHeight="1">
      <c r="A15" s="18" t="s">
        <v>80</v>
      </c>
      <c r="B15" s="19" t="s">
        <v>81</v>
      </c>
      <c r="C15" s="118">
        <v>77</v>
      </c>
      <c r="D15" s="119">
        <v>67.566999999999993</v>
      </c>
      <c r="E15" s="198">
        <f t="shared" si="0"/>
        <v>87.749350649350646</v>
      </c>
    </row>
    <row r="16" spans="1:5">
      <c r="A16" s="17" t="s">
        <v>73</v>
      </c>
      <c r="B16" s="3" t="s">
        <v>10</v>
      </c>
      <c r="C16" s="190">
        <f>SUM(C17+C18)</f>
        <v>397</v>
      </c>
      <c r="D16" s="190">
        <f>SUM(D17+D18)</f>
        <v>410.49</v>
      </c>
      <c r="E16" s="189">
        <f t="shared" si="0"/>
        <v>103.39798488664988</v>
      </c>
    </row>
    <row r="17" spans="1:8" ht="31.5">
      <c r="A17" s="18" t="s">
        <v>82</v>
      </c>
      <c r="B17" s="19" t="s">
        <v>83</v>
      </c>
      <c r="C17" s="118">
        <v>152</v>
      </c>
      <c r="D17" s="119">
        <v>133.28899999999999</v>
      </c>
      <c r="E17" s="198">
        <f t="shared" si="0"/>
        <v>87.690131578947359</v>
      </c>
    </row>
    <row r="18" spans="1:8" s="2" customFormat="1" ht="31.5">
      <c r="A18" s="18" t="s">
        <v>84</v>
      </c>
      <c r="B18" s="19" t="s">
        <v>85</v>
      </c>
      <c r="C18" s="118">
        <v>245</v>
      </c>
      <c r="D18" s="119">
        <v>277.20100000000002</v>
      </c>
      <c r="E18" s="198">
        <f t="shared" si="0"/>
        <v>113.14326530612246</v>
      </c>
      <c r="F18" s="160"/>
      <c r="G18" s="161"/>
      <c r="H18" s="161"/>
    </row>
    <row r="19" spans="1:8" s="2" customFormat="1" ht="37.9" customHeight="1">
      <c r="A19" s="17" t="s">
        <v>11</v>
      </c>
      <c r="B19" s="3" t="s">
        <v>12</v>
      </c>
      <c r="C19" s="190">
        <f>SUM(C20)</f>
        <v>45.3</v>
      </c>
      <c r="D19" s="190">
        <f>SUM(D20)</f>
        <v>45.6</v>
      </c>
      <c r="E19" s="189">
        <f t="shared" si="0"/>
        <v>100.66225165562915</v>
      </c>
      <c r="F19" s="160"/>
      <c r="G19" s="161"/>
      <c r="H19" s="161"/>
    </row>
    <row r="20" spans="1:8" ht="48.6" customHeight="1">
      <c r="A20" s="18" t="s">
        <v>86</v>
      </c>
      <c r="B20" s="19" t="s">
        <v>162</v>
      </c>
      <c r="C20" s="118">
        <v>45.3</v>
      </c>
      <c r="D20" s="119">
        <v>45.6</v>
      </c>
      <c r="E20" s="198">
        <f t="shared" si="0"/>
        <v>100.66225165562915</v>
      </c>
    </row>
    <row r="21" spans="1:8" ht="32.25" customHeight="1">
      <c r="A21" s="17" t="s">
        <v>218</v>
      </c>
      <c r="B21" s="3" t="s">
        <v>217</v>
      </c>
      <c r="C21" s="194">
        <f>C22</f>
        <v>8.6999999999999993</v>
      </c>
      <c r="D21" s="194">
        <f t="shared" ref="D21:E21" si="2">D22</f>
        <v>11.68</v>
      </c>
      <c r="E21" s="189">
        <f t="shared" si="0"/>
        <v>134.2528735632184</v>
      </c>
    </row>
    <row r="22" spans="1:8" ht="21.75" customHeight="1">
      <c r="A22" s="18" t="s">
        <v>220</v>
      </c>
      <c r="B22" s="19" t="s">
        <v>219</v>
      </c>
      <c r="C22" s="195">
        <v>8.6999999999999993</v>
      </c>
      <c r="D22" s="146">
        <v>11.68</v>
      </c>
      <c r="E22" s="198">
        <f t="shared" si="0"/>
        <v>134.2528735632184</v>
      </c>
    </row>
    <row r="23" spans="1:8" ht="38.450000000000003" customHeight="1">
      <c r="A23" s="21" t="s">
        <v>87</v>
      </c>
      <c r="B23" s="22" t="s">
        <v>88</v>
      </c>
      <c r="C23" s="190">
        <f>SUM(C29+C32+C24+C27)</f>
        <v>2983.5666000000001</v>
      </c>
      <c r="D23" s="190">
        <f>SUM(D29+D32+D24+D27)</f>
        <v>2953.5659999999998</v>
      </c>
      <c r="E23" s="189">
        <f t="shared" si="0"/>
        <v>98.994471918273902</v>
      </c>
    </row>
    <row r="24" spans="1:8" ht="18" customHeight="1">
      <c r="A24" s="17" t="s">
        <v>158</v>
      </c>
      <c r="B24" s="16" t="s">
        <v>159</v>
      </c>
      <c r="C24" s="190">
        <f>C25+C26</f>
        <v>1017.7</v>
      </c>
      <c r="D24" s="190">
        <f t="shared" ref="D24:E24" si="3">D25+D26</f>
        <v>1017.7</v>
      </c>
      <c r="E24" s="189">
        <f t="shared" si="0"/>
        <v>100</v>
      </c>
    </row>
    <row r="25" spans="1:8" ht="38.450000000000003" customHeight="1">
      <c r="A25" s="18" t="s">
        <v>160</v>
      </c>
      <c r="B25" s="20" t="s">
        <v>131</v>
      </c>
      <c r="C25" s="196">
        <v>654</v>
      </c>
      <c r="D25" s="196">
        <v>654</v>
      </c>
      <c r="E25" s="198">
        <f t="shared" si="0"/>
        <v>100</v>
      </c>
    </row>
    <row r="26" spans="1:8" ht="38.450000000000003" customHeight="1">
      <c r="A26" s="18" t="s">
        <v>161</v>
      </c>
      <c r="B26" s="120" t="s">
        <v>157</v>
      </c>
      <c r="C26" s="197">
        <v>363.7</v>
      </c>
      <c r="D26" s="196">
        <v>363.7</v>
      </c>
      <c r="E26" s="198">
        <f t="shared" si="0"/>
        <v>100</v>
      </c>
    </row>
    <row r="27" spans="1:8" ht="32.25" customHeight="1">
      <c r="A27" s="17" t="s">
        <v>180</v>
      </c>
      <c r="B27" s="23" t="s">
        <v>181</v>
      </c>
      <c r="C27" s="190">
        <f>C28</f>
        <v>1000</v>
      </c>
      <c r="D27" s="190">
        <f t="shared" ref="D27:E27" si="4">D28</f>
        <v>1000</v>
      </c>
      <c r="E27" s="189">
        <f t="shared" si="0"/>
        <v>100</v>
      </c>
    </row>
    <row r="28" spans="1:8" ht="18" customHeight="1">
      <c r="A28" s="18" t="s">
        <v>183</v>
      </c>
      <c r="B28" s="20" t="s">
        <v>182</v>
      </c>
      <c r="C28" s="196">
        <f>200+350+180+70+200</f>
        <v>1000</v>
      </c>
      <c r="D28" s="196">
        <v>1000</v>
      </c>
      <c r="E28" s="198">
        <f t="shared" si="0"/>
        <v>100</v>
      </c>
    </row>
    <row r="29" spans="1:8">
      <c r="A29" s="17" t="s">
        <v>89</v>
      </c>
      <c r="B29" s="23" t="s">
        <v>90</v>
      </c>
      <c r="C29" s="190">
        <f>SUM(C30+C31)</f>
        <v>132.5</v>
      </c>
      <c r="D29" s="190">
        <f>SUM(D30+D31)</f>
        <v>132.5</v>
      </c>
      <c r="E29" s="189">
        <f t="shared" si="0"/>
        <v>100</v>
      </c>
    </row>
    <row r="30" spans="1:8" ht="98.25" customHeight="1">
      <c r="A30" s="18" t="s">
        <v>95</v>
      </c>
      <c r="B30" s="35" t="s">
        <v>154</v>
      </c>
      <c r="C30" s="196">
        <v>0.4</v>
      </c>
      <c r="D30" s="196">
        <v>0.4</v>
      </c>
      <c r="E30" s="198">
        <f t="shared" si="0"/>
        <v>100</v>
      </c>
    </row>
    <row r="31" spans="1:8" ht="21" customHeight="1">
      <c r="A31" s="18" t="s">
        <v>96</v>
      </c>
      <c r="B31" s="6" t="s">
        <v>132</v>
      </c>
      <c r="C31" s="198">
        <f>131.9+0.2</f>
        <v>132.1</v>
      </c>
      <c r="D31" s="198">
        <v>132.1</v>
      </c>
      <c r="E31" s="198">
        <f t="shared" si="0"/>
        <v>100</v>
      </c>
    </row>
    <row r="32" spans="1:8" ht="21" customHeight="1">
      <c r="A32" s="17" t="s">
        <v>91</v>
      </c>
      <c r="B32" s="16" t="s">
        <v>92</v>
      </c>
      <c r="C32" s="188">
        <f>SUM(C33)</f>
        <v>833.36660000000006</v>
      </c>
      <c r="D32" s="188">
        <f>SUM(D33)</f>
        <v>803.36599999999999</v>
      </c>
      <c r="E32" s="189">
        <f t="shared" si="0"/>
        <v>96.400071709137364</v>
      </c>
    </row>
    <row r="33" spans="1:5" ht="66" customHeight="1">
      <c r="A33" s="18" t="s">
        <v>97</v>
      </c>
      <c r="B33" s="20" t="s">
        <v>93</v>
      </c>
      <c r="C33" s="118">
        <f>452.5+30+600+60.8666-310</f>
        <v>833.36660000000006</v>
      </c>
      <c r="D33" s="119">
        <v>803.36599999999999</v>
      </c>
      <c r="E33" s="198">
        <f t="shared" si="0"/>
        <v>96.400071709137364</v>
      </c>
    </row>
  </sheetData>
  <mergeCells count="6">
    <mergeCell ref="C1:E1"/>
    <mergeCell ref="C4:E4"/>
    <mergeCell ref="A4:A5"/>
    <mergeCell ref="B4:B5"/>
    <mergeCell ref="A2:E2"/>
    <mergeCell ref="C3:E3"/>
  </mergeCells>
  <phoneticPr fontId="6" type="noConversion"/>
  <pageMargins left="0.78749999999999998" right="0.78749999999999998" top="0.47986111111111113" bottom="0.78749999999999998" header="0.51180555555555562" footer="0.51180555555555562"/>
  <pageSetup paperSize="9" scale="55" firstPageNumber="0" fitToHeight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O129"/>
  <sheetViews>
    <sheetView view="pageBreakPreview" topLeftCell="A112" zoomScale="90" zoomScaleNormal="75" zoomScaleSheetLayoutView="90" workbookViewId="0">
      <selection activeCell="A79" sqref="A79"/>
    </sheetView>
  </sheetViews>
  <sheetFormatPr defaultColWidth="8.5703125" defaultRowHeight="15.75"/>
  <cols>
    <col min="1" max="1" width="86.7109375" style="41" customWidth="1"/>
    <col min="2" max="2" width="7" style="65" customWidth="1"/>
    <col min="3" max="3" width="5.5703125" style="65" customWidth="1"/>
    <col min="4" max="4" width="7.140625" style="65" customWidth="1"/>
    <col min="5" max="5" width="7.28515625" style="65" customWidth="1"/>
    <col min="6" max="6" width="6.140625" style="65" customWidth="1"/>
    <col min="7" max="7" width="7.140625" style="65" customWidth="1"/>
    <col min="8" max="8" width="10.42578125" style="27" customWidth="1"/>
    <col min="9" max="9" width="7.85546875" style="27" customWidth="1"/>
    <col min="10" max="10" width="14" style="86" customWidth="1"/>
    <col min="11" max="11" width="14" style="27" customWidth="1"/>
    <col min="12" max="12" width="14.7109375" style="27" customWidth="1"/>
    <col min="13" max="15" width="8.5703125" style="155"/>
    <col min="16" max="16384" width="8.5703125" style="27"/>
  </cols>
  <sheetData>
    <row r="1" spans="1:15" ht="141" customHeight="1">
      <c r="G1" s="10"/>
      <c r="H1" s="10"/>
      <c r="I1" s="10"/>
      <c r="J1" s="187" t="s">
        <v>230</v>
      </c>
      <c r="K1" s="187"/>
      <c r="L1" s="187"/>
    </row>
    <row r="2" spans="1:15" ht="42" customHeight="1">
      <c r="A2" s="180" t="s">
        <v>229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  <c r="L2" s="180"/>
    </row>
    <row r="3" spans="1:15">
      <c r="L3" s="27" t="s">
        <v>172</v>
      </c>
    </row>
    <row r="4" spans="1:15" ht="21" customHeight="1">
      <c r="A4" s="179" t="s">
        <v>13</v>
      </c>
      <c r="B4" s="179" t="s">
        <v>22</v>
      </c>
      <c r="C4" s="179" t="s">
        <v>14</v>
      </c>
      <c r="D4" s="179" t="s">
        <v>173</v>
      </c>
      <c r="E4" s="179" t="s">
        <v>174</v>
      </c>
      <c r="F4" s="179"/>
      <c r="G4" s="179"/>
      <c r="H4" s="179"/>
      <c r="I4" s="179" t="s">
        <v>175</v>
      </c>
      <c r="J4" s="172" t="s">
        <v>3</v>
      </c>
      <c r="K4" s="172"/>
      <c r="L4" s="172"/>
    </row>
    <row r="5" spans="1:15" ht="31.5">
      <c r="A5" s="179" t="s">
        <v>176</v>
      </c>
      <c r="B5" s="179" t="s">
        <v>176</v>
      </c>
      <c r="C5" s="179" t="s">
        <v>176</v>
      </c>
      <c r="D5" s="179" t="s">
        <v>176</v>
      </c>
      <c r="E5" s="179" t="s">
        <v>176</v>
      </c>
      <c r="F5" s="179"/>
      <c r="G5" s="179"/>
      <c r="H5" s="179"/>
      <c r="I5" s="179" t="s">
        <v>176</v>
      </c>
      <c r="J5" s="170" t="s">
        <v>226</v>
      </c>
      <c r="K5" s="170" t="s">
        <v>227</v>
      </c>
      <c r="L5" s="170" t="s">
        <v>228</v>
      </c>
    </row>
    <row r="6" spans="1:15">
      <c r="A6" s="83">
        <v>1</v>
      </c>
      <c r="B6" s="4">
        <v>2</v>
      </c>
      <c r="C6" s="4">
        <v>3</v>
      </c>
      <c r="D6" s="4">
        <v>4</v>
      </c>
      <c r="E6" s="4">
        <v>5</v>
      </c>
      <c r="F6" s="63">
        <v>6</v>
      </c>
      <c r="G6" s="4">
        <v>7</v>
      </c>
      <c r="H6" s="5">
        <v>8</v>
      </c>
      <c r="I6" s="5">
        <v>9</v>
      </c>
      <c r="J6" s="5">
        <v>10</v>
      </c>
      <c r="K6" s="5">
        <v>11</v>
      </c>
      <c r="L6" s="5">
        <v>12</v>
      </c>
    </row>
    <row r="7" spans="1:15" s="70" customFormat="1">
      <c r="A7" s="48" t="s">
        <v>23</v>
      </c>
      <c r="B7" s="49"/>
      <c r="C7" s="49"/>
      <c r="D7" s="49"/>
      <c r="E7" s="49"/>
      <c r="F7" s="51"/>
      <c r="G7" s="84"/>
      <c r="H7" s="78"/>
      <c r="I7" s="78"/>
      <c r="J7" s="72">
        <f>J8</f>
        <v>4006.4086000000002</v>
      </c>
      <c r="K7" s="72">
        <f t="shared" ref="K7" si="0">K8</f>
        <v>3681.2378100000001</v>
      </c>
      <c r="L7" s="72">
        <f>K7/J7*100</f>
        <v>91.883733726010874</v>
      </c>
      <c r="M7" s="156"/>
      <c r="N7" s="156"/>
      <c r="O7" s="156"/>
    </row>
    <row r="8" spans="1:15" ht="36.6" customHeight="1">
      <c r="A8" s="48" t="s">
        <v>74</v>
      </c>
      <c r="B8" s="49">
        <v>918</v>
      </c>
      <c r="C8" s="49"/>
      <c r="D8" s="49"/>
      <c r="E8" s="50"/>
      <c r="F8" s="50"/>
      <c r="G8" s="50"/>
      <c r="H8" s="50"/>
      <c r="I8" s="51"/>
      <c r="J8" s="72">
        <f>J9+J64+J79+J100+J116+J123+J73</f>
        <v>4006.4086000000002</v>
      </c>
      <c r="K8" s="72">
        <f>K9+K64+K79+K100+K116+K123+K73</f>
        <v>3681.2378100000001</v>
      </c>
      <c r="L8" s="72">
        <f t="shared" ref="L8:L71" si="1">K8/J8*100</f>
        <v>91.883733726010874</v>
      </c>
    </row>
    <row r="9" spans="1:15" ht="20.45" customHeight="1">
      <c r="A9" s="48" t="s">
        <v>16</v>
      </c>
      <c r="B9" s="49">
        <v>918</v>
      </c>
      <c r="C9" s="49" t="s">
        <v>17</v>
      </c>
      <c r="D9" s="49"/>
      <c r="E9" s="50"/>
      <c r="F9" s="50"/>
      <c r="G9" s="50"/>
      <c r="H9" s="50"/>
      <c r="I9" s="51"/>
      <c r="J9" s="72">
        <f>J10+J19+J40+J46</f>
        <v>2466.6743400000005</v>
      </c>
      <c r="K9" s="72">
        <f>K10+K19+K40+K46</f>
        <v>2360.6998100000001</v>
      </c>
      <c r="L9" s="72">
        <f t="shared" si="1"/>
        <v>95.703748635095437</v>
      </c>
    </row>
    <row r="10" spans="1:15" ht="31.5">
      <c r="A10" s="52" t="s">
        <v>33</v>
      </c>
      <c r="B10" s="49">
        <v>918</v>
      </c>
      <c r="C10" s="4" t="s">
        <v>17</v>
      </c>
      <c r="D10" s="4" t="s">
        <v>28</v>
      </c>
      <c r="E10" s="4"/>
      <c r="F10" s="4"/>
      <c r="G10" s="4"/>
      <c r="H10" s="4"/>
      <c r="I10" s="55"/>
      <c r="J10" s="56">
        <f>J11</f>
        <v>621.57181000000003</v>
      </c>
      <c r="K10" s="56">
        <f t="shared" ref="K10:K14" si="2">K11</f>
        <v>599.62081000000001</v>
      </c>
      <c r="L10" s="26">
        <f t="shared" si="1"/>
        <v>96.468469186207145</v>
      </c>
    </row>
    <row r="11" spans="1:15">
      <c r="A11" s="54" t="s">
        <v>137</v>
      </c>
      <c r="B11" s="49">
        <v>918</v>
      </c>
      <c r="C11" s="4" t="s">
        <v>17</v>
      </c>
      <c r="D11" s="4" t="s">
        <v>28</v>
      </c>
      <c r="E11" s="4" t="s">
        <v>34</v>
      </c>
      <c r="F11" s="4"/>
      <c r="G11" s="4"/>
      <c r="H11" s="4"/>
      <c r="I11" s="55"/>
      <c r="J11" s="56">
        <f>J12</f>
        <v>621.57181000000003</v>
      </c>
      <c r="K11" s="56">
        <f t="shared" si="2"/>
        <v>599.62081000000001</v>
      </c>
      <c r="L11" s="26">
        <f t="shared" si="1"/>
        <v>96.468469186207145</v>
      </c>
    </row>
    <row r="12" spans="1:15">
      <c r="A12" s="57" t="s">
        <v>133</v>
      </c>
      <c r="B12" s="49">
        <v>918</v>
      </c>
      <c r="C12" s="4" t="s">
        <v>17</v>
      </c>
      <c r="D12" s="4" t="s">
        <v>28</v>
      </c>
      <c r="E12" s="4">
        <v>65</v>
      </c>
      <c r="F12" s="4">
        <v>1</v>
      </c>
      <c r="G12" s="4"/>
      <c r="H12" s="4"/>
      <c r="I12" s="55"/>
      <c r="J12" s="56">
        <f>J13+J16</f>
        <v>621.57181000000003</v>
      </c>
      <c r="K12" s="56">
        <f>K13+K16</f>
        <v>599.62081000000001</v>
      </c>
      <c r="L12" s="26">
        <f t="shared" si="1"/>
        <v>96.468469186207145</v>
      </c>
    </row>
    <row r="13" spans="1:15">
      <c r="A13" s="58" t="s">
        <v>119</v>
      </c>
      <c r="B13" s="49">
        <v>918</v>
      </c>
      <c r="C13" s="5" t="s">
        <v>17</v>
      </c>
      <c r="D13" s="5" t="s">
        <v>28</v>
      </c>
      <c r="E13" s="5" t="s">
        <v>34</v>
      </c>
      <c r="F13" s="5" t="s">
        <v>24</v>
      </c>
      <c r="G13" s="5" t="s">
        <v>37</v>
      </c>
      <c r="H13" s="5" t="s">
        <v>38</v>
      </c>
      <c r="I13" s="55"/>
      <c r="J13" s="56">
        <f>J14</f>
        <v>381.29300000000001</v>
      </c>
      <c r="K13" s="56">
        <f t="shared" si="2"/>
        <v>359.34199999999998</v>
      </c>
      <c r="L13" s="26">
        <f t="shared" si="1"/>
        <v>94.243009968711718</v>
      </c>
    </row>
    <row r="14" spans="1:15" ht="47.25">
      <c r="A14" s="58" t="s">
        <v>109</v>
      </c>
      <c r="B14" s="49">
        <v>918</v>
      </c>
      <c r="C14" s="5" t="s">
        <v>17</v>
      </c>
      <c r="D14" s="5" t="s">
        <v>28</v>
      </c>
      <c r="E14" s="5" t="s">
        <v>34</v>
      </c>
      <c r="F14" s="5" t="s">
        <v>24</v>
      </c>
      <c r="G14" s="5" t="s">
        <v>37</v>
      </c>
      <c r="H14" s="5" t="s">
        <v>38</v>
      </c>
      <c r="I14" s="55" t="s">
        <v>111</v>
      </c>
      <c r="J14" s="56">
        <f>J15</f>
        <v>381.29300000000001</v>
      </c>
      <c r="K14" s="56">
        <f t="shared" si="2"/>
        <v>359.34199999999998</v>
      </c>
      <c r="L14" s="26">
        <f t="shared" si="1"/>
        <v>94.243009968711718</v>
      </c>
    </row>
    <row r="15" spans="1:15" ht="22.5" customHeight="1">
      <c r="A15" s="58" t="s">
        <v>110</v>
      </c>
      <c r="B15" s="49">
        <v>918</v>
      </c>
      <c r="C15" s="5" t="s">
        <v>17</v>
      </c>
      <c r="D15" s="5" t="s">
        <v>28</v>
      </c>
      <c r="E15" s="5" t="s">
        <v>34</v>
      </c>
      <c r="F15" s="5" t="s">
        <v>24</v>
      </c>
      <c r="G15" s="5" t="s">
        <v>37</v>
      </c>
      <c r="H15" s="5" t="s">
        <v>38</v>
      </c>
      <c r="I15" s="55" t="s">
        <v>112</v>
      </c>
      <c r="J15" s="56">
        <f>382-0.707</f>
        <v>381.29300000000001</v>
      </c>
      <c r="K15" s="56">
        <v>359.34199999999998</v>
      </c>
      <c r="L15" s="26">
        <f t="shared" si="1"/>
        <v>94.243009968711718</v>
      </c>
    </row>
    <row r="16" spans="1:15" ht="37.5" customHeight="1">
      <c r="A16" s="6" t="s">
        <v>184</v>
      </c>
      <c r="B16" s="49">
        <v>918</v>
      </c>
      <c r="C16" s="131" t="s">
        <v>17</v>
      </c>
      <c r="D16" s="131" t="s">
        <v>28</v>
      </c>
      <c r="E16" s="131" t="s">
        <v>34</v>
      </c>
      <c r="F16" s="131" t="s">
        <v>24</v>
      </c>
      <c r="G16" s="131" t="s">
        <v>37</v>
      </c>
      <c r="H16" s="131" t="s">
        <v>185</v>
      </c>
      <c r="I16" s="132"/>
      <c r="J16" s="56">
        <f>J17</f>
        <v>240.27880999999999</v>
      </c>
      <c r="K16" s="56">
        <f t="shared" ref="K16:K17" si="3">K17</f>
        <v>240.27880999999999</v>
      </c>
      <c r="L16" s="26">
        <f t="shared" si="1"/>
        <v>100</v>
      </c>
    </row>
    <row r="17" spans="1:15" ht="21.75" customHeight="1">
      <c r="A17" s="133" t="s">
        <v>109</v>
      </c>
      <c r="B17" s="49">
        <v>918</v>
      </c>
      <c r="C17" s="131" t="s">
        <v>17</v>
      </c>
      <c r="D17" s="131" t="s">
        <v>28</v>
      </c>
      <c r="E17" s="131" t="s">
        <v>34</v>
      </c>
      <c r="F17" s="131" t="s">
        <v>24</v>
      </c>
      <c r="G17" s="131" t="s">
        <v>37</v>
      </c>
      <c r="H17" s="131" t="s">
        <v>185</v>
      </c>
      <c r="I17" s="132" t="s">
        <v>111</v>
      </c>
      <c r="J17" s="56">
        <f>J18</f>
        <v>240.27880999999999</v>
      </c>
      <c r="K17" s="56">
        <f t="shared" si="3"/>
        <v>240.27880999999999</v>
      </c>
      <c r="L17" s="26">
        <f t="shared" si="1"/>
        <v>100</v>
      </c>
    </row>
    <row r="18" spans="1:15" ht="23.25" customHeight="1">
      <c r="A18" s="133" t="s">
        <v>110</v>
      </c>
      <c r="B18" s="49">
        <v>918</v>
      </c>
      <c r="C18" s="131" t="s">
        <v>17</v>
      </c>
      <c r="D18" s="131" t="s">
        <v>28</v>
      </c>
      <c r="E18" s="131" t="s">
        <v>34</v>
      </c>
      <c r="F18" s="131" t="s">
        <v>24</v>
      </c>
      <c r="G18" s="131" t="s">
        <v>37</v>
      </c>
      <c r="H18" s="131" t="s">
        <v>185</v>
      </c>
      <c r="I18" s="132" t="s">
        <v>112</v>
      </c>
      <c r="J18" s="56">
        <f>100+50+20.707+69.57181</f>
        <v>240.27880999999999</v>
      </c>
      <c r="K18" s="56">
        <v>240.27880999999999</v>
      </c>
      <c r="L18" s="26">
        <f t="shared" si="1"/>
        <v>100</v>
      </c>
    </row>
    <row r="19" spans="1:15" ht="47.25">
      <c r="A19" s="59" t="s">
        <v>66</v>
      </c>
      <c r="B19" s="49">
        <v>918</v>
      </c>
      <c r="C19" s="50" t="s">
        <v>17</v>
      </c>
      <c r="D19" s="50" t="s">
        <v>18</v>
      </c>
      <c r="E19" s="50"/>
      <c r="F19" s="50"/>
      <c r="G19" s="50"/>
      <c r="H19" s="50"/>
      <c r="I19" s="53"/>
      <c r="J19" s="123">
        <f>J20+J35</f>
        <v>1787.5925300000004</v>
      </c>
      <c r="K19" s="123">
        <f>K20+K35</f>
        <v>1712.069</v>
      </c>
      <c r="L19" s="72">
        <f t="shared" si="1"/>
        <v>95.775126113331851</v>
      </c>
    </row>
    <row r="20" spans="1:15">
      <c r="A20" s="54" t="s">
        <v>137</v>
      </c>
      <c r="B20" s="49">
        <v>918</v>
      </c>
      <c r="C20" s="4" t="s">
        <v>17</v>
      </c>
      <c r="D20" s="4" t="s">
        <v>18</v>
      </c>
      <c r="E20" s="4" t="s">
        <v>34</v>
      </c>
      <c r="F20" s="4"/>
      <c r="G20" s="4"/>
      <c r="H20" s="4"/>
      <c r="I20" s="55"/>
      <c r="J20" s="56">
        <f>J21</f>
        <v>1787.1925300000003</v>
      </c>
      <c r="K20" s="56">
        <f>K21</f>
        <v>1711.6689999999999</v>
      </c>
      <c r="L20" s="26">
        <f t="shared" si="1"/>
        <v>95.774180524355685</v>
      </c>
    </row>
    <row r="21" spans="1:15" ht="18.600000000000001" customHeight="1">
      <c r="A21" s="54" t="s">
        <v>138</v>
      </c>
      <c r="B21" s="49">
        <v>918</v>
      </c>
      <c r="C21" s="5" t="s">
        <v>17</v>
      </c>
      <c r="D21" s="5" t="s">
        <v>18</v>
      </c>
      <c r="E21" s="5" t="s">
        <v>34</v>
      </c>
      <c r="F21" s="5" t="s">
        <v>25</v>
      </c>
      <c r="G21" s="4"/>
      <c r="H21" s="4"/>
      <c r="I21" s="55"/>
      <c r="J21" s="56">
        <f>J23+J25+J30</f>
        <v>1787.1925300000003</v>
      </c>
      <c r="K21" s="56">
        <f>K23+K25+K30</f>
        <v>1711.6689999999999</v>
      </c>
      <c r="L21" s="26">
        <f t="shared" si="1"/>
        <v>95.774180524355685</v>
      </c>
    </row>
    <row r="22" spans="1:15">
      <c r="A22" s="58" t="s">
        <v>39</v>
      </c>
      <c r="B22" s="49">
        <v>918</v>
      </c>
      <c r="C22" s="5" t="s">
        <v>17</v>
      </c>
      <c r="D22" s="5" t="s">
        <v>18</v>
      </c>
      <c r="E22" s="5" t="s">
        <v>34</v>
      </c>
      <c r="F22" s="5" t="s">
        <v>25</v>
      </c>
      <c r="G22" s="5" t="s">
        <v>37</v>
      </c>
      <c r="H22" s="5" t="s">
        <v>40</v>
      </c>
      <c r="I22" s="55"/>
      <c r="J22" s="56">
        <f t="shared" ref="J22:K23" si="4">J23</f>
        <v>510.99713000000003</v>
      </c>
      <c r="K22" s="56">
        <f t="shared" si="4"/>
        <v>505.52100000000002</v>
      </c>
      <c r="L22" s="26">
        <f t="shared" si="1"/>
        <v>98.928344274653753</v>
      </c>
    </row>
    <row r="23" spans="1:15" ht="58.5" customHeight="1">
      <c r="A23" s="58" t="s">
        <v>109</v>
      </c>
      <c r="B23" s="49">
        <v>918</v>
      </c>
      <c r="C23" s="5" t="s">
        <v>17</v>
      </c>
      <c r="D23" s="5" t="s">
        <v>18</v>
      </c>
      <c r="E23" s="5" t="s">
        <v>34</v>
      </c>
      <c r="F23" s="5" t="s">
        <v>25</v>
      </c>
      <c r="G23" s="5" t="s">
        <v>37</v>
      </c>
      <c r="H23" s="5" t="s">
        <v>40</v>
      </c>
      <c r="I23" s="55" t="s">
        <v>111</v>
      </c>
      <c r="J23" s="56">
        <f t="shared" si="4"/>
        <v>510.99713000000003</v>
      </c>
      <c r="K23" s="56">
        <f t="shared" si="4"/>
        <v>505.52100000000002</v>
      </c>
      <c r="L23" s="26">
        <f t="shared" si="1"/>
        <v>98.928344274653753</v>
      </c>
    </row>
    <row r="24" spans="1:15">
      <c r="A24" s="58" t="s">
        <v>110</v>
      </c>
      <c r="B24" s="49">
        <v>918</v>
      </c>
      <c r="C24" s="5" t="s">
        <v>17</v>
      </c>
      <c r="D24" s="5" t="s">
        <v>18</v>
      </c>
      <c r="E24" s="5" t="s">
        <v>34</v>
      </c>
      <c r="F24" s="5" t="s">
        <v>25</v>
      </c>
      <c r="G24" s="5" t="s">
        <v>37</v>
      </c>
      <c r="H24" s="5" t="s">
        <v>40</v>
      </c>
      <c r="I24" s="55" t="s">
        <v>112</v>
      </c>
      <c r="J24" s="56">
        <f>509.5+1.49713</f>
        <v>510.99713000000003</v>
      </c>
      <c r="K24" s="56">
        <v>505.52100000000002</v>
      </c>
      <c r="L24" s="26">
        <f t="shared" si="1"/>
        <v>98.928344274653753</v>
      </c>
    </row>
    <row r="25" spans="1:15">
      <c r="A25" s="57" t="s">
        <v>156</v>
      </c>
      <c r="B25" s="49">
        <v>918</v>
      </c>
      <c r="C25" s="5" t="s">
        <v>17</v>
      </c>
      <c r="D25" s="5" t="s">
        <v>18</v>
      </c>
      <c r="E25" s="5" t="s">
        <v>34</v>
      </c>
      <c r="F25" s="5" t="s">
        <v>25</v>
      </c>
      <c r="G25" s="5" t="s">
        <v>37</v>
      </c>
      <c r="H25" s="5" t="s">
        <v>42</v>
      </c>
      <c r="I25" s="55"/>
      <c r="J25" s="56">
        <f>J26+J28</f>
        <v>506.37421000000006</v>
      </c>
      <c r="K25" s="56">
        <f>K26+K28</f>
        <v>436.32799999999997</v>
      </c>
      <c r="L25" s="26">
        <f t="shared" si="1"/>
        <v>86.167105548286102</v>
      </c>
    </row>
    <row r="26" spans="1:15" ht="31.5">
      <c r="A26" s="57" t="s">
        <v>105</v>
      </c>
      <c r="B26" s="49">
        <v>918</v>
      </c>
      <c r="C26" s="5" t="s">
        <v>17</v>
      </c>
      <c r="D26" s="5" t="s">
        <v>18</v>
      </c>
      <c r="E26" s="5" t="s">
        <v>34</v>
      </c>
      <c r="F26" s="5" t="s">
        <v>25</v>
      </c>
      <c r="G26" s="5" t="s">
        <v>37</v>
      </c>
      <c r="H26" s="5" t="s">
        <v>42</v>
      </c>
      <c r="I26" s="55" t="s">
        <v>107</v>
      </c>
      <c r="J26" s="56">
        <f t="shared" ref="J26:K26" si="5">J27</f>
        <v>446.37421000000006</v>
      </c>
      <c r="K26" s="56">
        <f t="shared" si="5"/>
        <v>400.745</v>
      </c>
      <c r="L26" s="26">
        <f t="shared" si="1"/>
        <v>89.777812208281475</v>
      </c>
    </row>
    <row r="27" spans="1:15" ht="31.5">
      <c r="A27" s="57" t="s">
        <v>106</v>
      </c>
      <c r="B27" s="49">
        <v>918</v>
      </c>
      <c r="C27" s="5" t="s">
        <v>17</v>
      </c>
      <c r="D27" s="5" t="s">
        <v>18</v>
      </c>
      <c r="E27" s="5" t="s">
        <v>34</v>
      </c>
      <c r="F27" s="5" t="s">
        <v>25</v>
      </c>
      <c r="G27" s="5" t="s">
        <v>37</v>
      </c>
      <c r="H27" s="5" t="s">
        <v>42</v>
      </c>
      <c r="I27" s="4" t="s">
        <v>108</v>
      </c>
      <c r="J27" s="56">
        <f>300+220.57721-49.01-3.535-1.818-17.82-2.02</f>
        <v>446.37421000000006</v>
      </c>
      <c r="K27" s="56">
        <v>400.745</v>
      </c>
      <c r="L27" s="26">
        <f t="shared" si="1"/>
        <v>89.777812208281475</v>
      </c>
    </row>
    <row r="28" spans="1:15" s="70" customFormat="1">
      <c r="A28" s="62" t="s">
        <v>113</v>
      </c>
      <c r="B28" s="49">
        <v>918</v>
      </c>
      <c r="C28" s="4" t="s">
        <v>17</v>
      </c>
      <c r="D28" s="4" t="s">
        <v>18</v>
      </c>
      <c r="E28" s="5" t="s">
        <v>34</v>
      </c>
      <c r="F28" s="5" t="s">
        <v>25</v>
      </c>
      <c r="G28" s="5" t="s">
        <v>37</v>
      </c>
      <c r="H28" s="5" t="s">
        <v>42</v>
      </c>
      <c r="I28" s="63" t="s">
        <v>114</v>
      </c>
      <c r="J28" s="26">
        <f>J29</f>
        <v>60</v>
      </c>
      <c r="K28" s="26">
        <f>K29</f>
        <v>35.582999999999998</v>
      </c>
      <c r="L28" s="26">
        <f t="shared" si="1"/>
        <v>59.305</v>
      </c>
      <c r="M28" s="156"/>
      <c r="N28" s="156"/>
      <c r="O28" s="156"/>
    </row>
    <row r="29" spans="1:15" s="70" customFormat="1">
      <c r="A29" s="62" t="s">
        <v>116</v>
      </c>
      <c r="B29" s="49">
        <v>918</v>
      </c>
      <c r="C29" s="4" t="s">
        <v>17</v>
      </c>
      <c r="D29" s="4" t="s">
        <v>18</v>
      </c>
      <c r="E29" s="4" t="s">
        <v>34</v>
      </c>
      <c r="F29" s="5" t="s">
        <v>25</v>
      </c>
      <c r="G29" s="5" t="s">
        <v>37</v>
      </c>
      <c r="H29" s="5" t="s">
        <v>42</v>
      </c>
      <c r="I29" s="63" t="s">
        <v>118</v>
      </c>
      <c r="J29" s="26">
        <v>60</v>
      </c>
      <c r="K29" s="26">
        <v>35.582999999999998</v>
      </c>
      <c r="L29" s="26">
        <f t="shared" si="1"/>
        <v>59.305</v>
      </c>
      <c r="M29" s="156"/>
      <c r="N29" s="156"/>
      <c r="O29" s="156"/>
    </row>
    <row r="30" spans="1:15" s="70" customFormat="1" ht="20.25" customHeight="1">
      <c r="A30" s="6" t="s">
        <v>184</v>
      </c>
      <c r="B30" s="49">
        <v>918</v>
      </c>
      <c r="C30" s="134" t="s">
        <v>17</v>
      </c>
      <c r="D30" s="134" t="s">
        <v>18</v>
      </c>
      <c r="E30" s="132" t="s">
        <v>34</v>
      </c>
      <c r="F30" s="131" t="s">
        <v>25</v>
      </c>
      <c r="G30" s="131" t="s">
        <v>37</v>
      </c>
      <c r="H30" s="131" t="s">
        <v>185</v>
      </c>
      <c r="I30" s="135"/>
      <c r="J30" s="26">
        <f>J31+J33</f>
        <v>769.82119</v>
      </c>
      <c r="K30" s="26">
        <f>K31+K33</f>
        <v>769.81999999999994</v>
      </c>
      <c r="L30" s="26">
        <f t="shared" si="1"/>
        <v>99.999845418648448</v>
      </c>
      <c r="M30" s="156"/>
      <c r="N30" s="156"/>
      <c r="O30" s="156"/>
    </row>
    <row r="31" spans="1:15" s="70" customFormat="1" ht="30.75" customHeight="1">
      <c r="A31" s="133" t="s">
        <v>109</v>
      </c>
      <c r="B31" s="49">
        <v>918</v>
      </c>
      <c r="C31" s="134" t="s">
        <v>17</v>
      </c>
      <c r="D31" s="134" t="s">
        <v>18</v>
      </c>
      <c r="E31" s="132" t="s">
        <v>34</v>
      </c>
      <c r="F31" s="131" t="s">
        <v>25</v>
      </c>
      <c r="G31" s="131" t="s">
        <v>37</v>
      </c>
      <c r="H31" s="131" t="s">
        <v>185</v>
      </c>
      <c r="I31" s="135" t="s">
        <v>111</v>
      </c>
      <c r="J31" s="26">
        <f>J32</f>
        <v>401.29118999999997</v>
      </c>
      <c r="K31" s="26">
        <f t="shared" ref="K30:K31" si="6">K32</f>
        <v>401.29</v>
      </c>
      <c r="L31" s="26">
        <f t="shared" si="1"/>
        <v>99.999703457232641</v>
      </c>
      <c r="M31" s="156"/>
      <c r="N31" s="156"/>
      <c r="O31" s="156"/>
    </row>
    <row r="32" spans="1:15" s="70" customFormat="1" ht="28.5" customHeight="1">
      <c r="A32" s="133" t="s">
        <v>110</v>
      </c>
      <c r="B32" s="49">
        <v>918</v>
      </c>
      <c r="C32" s="134" t="s">
        <v>17</v>
      </c>
      <c r="D32" s="134" t="s">
        <v>18</v>
      </c>
      <c r="E32" s="132" t="s">
        <v>34</v>
      </c>
      <c r="F32" s="131" t="s">
        <v>25</v>
      </c>
      <c r="G32" s="131" t="s">
        <v>37</v>
      </c>
      <c r="H32" s="131" t="s">
        <v>185</v>
      </c>
      <c r="I32" s="135" t="s">
        <v>112</v>
      </c>
      <c r="J32" s="26">
        <f>102.02+303.535-171.717+50+117.45319</f>
        <v>401.29118999999997</v>
      </c>
      <c r="K32" s="26">
        <v>401.29</v>
      </c>
      <c r="L32" s="26">
        <f t="shared" si="1"/>
        <v>99.999703457232641</v>
      </c>
      <c r="M32" s="156"/>
      <c r="N32" s="156"/>
      <c r="O32" s="156"/>
    </row>
    <row r="33" spans="1:15" s="70" customFormat="1" ht="28.5" customHeight="1">
      <c r="A33" s="57" t="s">
        <v>105</v>
      </c>
      <c r="B33" s="49">
        <v>918</v>
      </c>
      <c r="C33" s="134" t="s">
        <v>17</v>
      </c>
      <c r="D33" s="134" t="s">
        <v>18</v>
      </c>
      <c r="E33" s="132" t="s">
        <v>34</v>
      </c>
      <c r="F33" s="131" t="s">
        <v>25</v>
      </c>
      <c r="G33" s="131" t="s">
        <v>37</v>
      </c>
      <c r="H33" s="131" t="s">
        <v>185</v>
      </c>
      <c r="I33" s="135" t="s">
        <v>107</v>
      </c>
      <c r="J33" s="26">
        <f>J34</f>
        <v>368.53000000000003</v>
      </c>
      <c r="K33" s="26">
        <f t="shared" ref="K33" si="7">K34</f>
        <v>368.53</v>
      </c>
      <c r="L33" s="26">
        <f t="shared" si="1"/>
        <v>99.999999999999986</v>
      </c>
      <c r="M33" s="156"/>
      <c r="N33" s="156"/>
      <c r="O33" s="156"/>
    </row>
    <row r="34" spans="1:15" s="70" customFormat="1" ht="28.5" customHeight="1">
      <c r="A34" s="57" t="s">
        <v>106</v>
      </c>
      <c r="B34" s="49">
        <v>918</v>
      </c>
      <c r="C34" s="134" t="s">
        <v>17</v>
      </c>
      <c r="D34" s="134" t="s">
        <v>18</v>
      </c>
      <c r="E34" s="132" t="s">
        <v>34</v>
      </c>
      <c r="F34" s="131" t="s">
        <v>25</v>
      </c>
      <c r="G34" s="131" t="s">
        <v>37</v>
      </c>
      <c r="H34" s="131" t="s">
        <v>185</v>
      </c>
      <c r="I34" s="135" t="s">
        <v>108</v>
      </c>
      <c r="J34" s="26">
        <f>353.535+14.995</f>
        <v>368.53000000000003</v>
      </c>
      <c r="K34" s="26">
        <v>368.53</v>
      </c>
      <c r="L34" s="26">
        <f t="shared" si="1"/>
        <v>99.999999999999986</v>
      </c>
      <c r="M34" s="156"/>
      <c r="N34" s="156"/>
      <c r="O34" s="156"/>
    </row>
    <row r="35" spans="1:15" s="87" customFormat="1" ht="31.5">
      <c r="A35" s="54" t="s">
        <v>134</v>
      </c>
      <c r="B35" s="49">
        <v>918</v>
      </c>
      <c r="C35" s="4" t="s">
        <v>17</v>
      </c>
      <c r="D35" s="4" t="s">
        <v>18</v>
      </c>
      <c r="E35" s="55">
        <v>89</v>
      </c>
      <c r="F35" s="5"/>
      <c r="G35" s="5"/>
      <c r="H35" s="5"/>
      <c r="I35" s="64"/>
      <c r="J35" s="56">
        <f>J36</f>
        <v>0.4</v>
      </c>
      <c r="K35" s="56">
        <f t="shared" ref="K35:K38" si="8">K36</f>
        <v>0.4</v>
      </c>
      <c r="L35" s="26">
        <f t="shared" si="1"/>
        <v>100</v>
      </c>
      <c r="M35" s="157"/>
      <c r="N35" s="157"/>
      <c r="O35" s="157"/>
    </row>
    <row r="36" spans="1:15" s="87" customFormat="1" ht="47.25">
      <c r="A36" s="54" t="s">
        <v>135</v>
      </c>
      <c r="B36" s="49">
        <v>918</v>
      </c>
      <c r="C36" s="4" t="s">
        <v>17</v>
      </c>
      <c r="D36" s="4" t="s">
        <v>18</v>
      </c>
      <c r="E36" s="55">
        <v>89</v>
      </c>
      <c r="F36" s="5" t="s">
        <v>24</v>
      </c>
      <c r="G36" s="5"/>
      <c r="H36" s="5"/>
      <c r="I36" s="64"/>
      <c r="J36" s="56">
        <f>J37</f>
        <v>0.4</v>
      </c>
      <c r="K36" s="56">
        <f t="shared" si="8"/>
        <v>0.4</v>
      </c>
      <c r="L36" s="26">
        <f t="shared" si="1"/>
        <v>100</v>
      </c>
      <c r="M36" s="157"/>
      <c r="N36" s="157"/>
      <c r="O36" s="157"/>
    </row>
    <row r="37" spans="1:15" s="87" customFormat="1" ht="78.75">
      <c r="A37" s="66" t="s">
        <v>136</v>
      </c>
      <c r="B37" s="49">
        <v>918</v>
      </c>
      <c r="C37" s="4" t="s">
        <v>17</v>
      </c>
      <c r="D37" s="4" t="s">
        <v>18</v>
      </c>
      <c r="E37" s="55">
        <v>89</v>
      </c>
      <c r="F37" s="5" t="s">
        <v>24</v>
      </c>
      <c r="G37" s="5" t="s">
        <v>37</v>
      </c>
      <c r="H37" s="5" t="s">
        <v>44</v>
      </c>
      <c r="I37" s="64"/>
      <c r="J37" s="56">
        <f>J38</f>
        <v>0.4</v>
      </c>
      <c r="K37" s="56">
        <f t="shared" si="8"/>
        <v>0.4</v>
      </c>
      <c r="L37" s="26">
        <f t="shared" si="1"/>
        <v>100</v>
      </c>
      <c r="M37" s="157"/>
      <c r="N37" s="157"/>
      <c r="O37" s="157"/>
    </row>
    <row r="38" spans="1:15" s="87" customFormat="1" ht="18" customHeight="1">
      <c r="A38" s="57" t="s">
        <v>105</v>
      </c>
      <c r="B38" s="49">
        <v>918</v>
      </c>
      <c r="C38" s="4" t="s">
        <v>17</v>
      </c>
      <c r="D38" s="4" t="s">
        <v>18</v>
      </c>
      <c r="E38" s="55" t="s">
        <v>49</v>
      </c>
      <c r="F38" s="5" t="s">
        <v>24</v>
      </c>
      <c r="G38" s="5" t="s">
        <v>37</v>
      </c>
      <c r="H38" s="5" t="s">
        <v>44</v>
      </c>
      <c r="I38" s="64" t="s">
        <v>107</v>
      </c>
      <c r="J38" s="56">
        <f>J39</f>
        <v>0.4</v>
      </c>
      <c r="K38" s="56">
        <f t="shared" si="8"/>
        <v>0.4</v>
      </c>
      <c r="L38" s="26">
        <f t="shared" si="1"/>
        <v>100</v>
      </c>
      <c r="M38" s="157"/>
      <c r="N38" s="157"/>
      <c r="O38" s="157"/>
    </row>
    <row r="39" spans="1:15" s="87" customFormat="1" ht="35.25" customHeight="1">
      <c r="A39" s="57" t="s">
        <v>106</v>
      </c>
      <c r="B39" s="49">
        <v>918</v>
      </c>
      <c r="C39" s="4" t="s">
        <v>17</v>
      </c>
      <c r="D39" s="4" t="s">
        <v>18</v>
      </c>
      <c r="E39" s="55" t="s">
        <v>49</v>
      </c>
      <c r="F39" s="5" t="s">
        <v>24</v>
      </c>
      <c r="G39" s="5" t="s">
        <v>37</v>
      </c>
      <c r="H39" s="5" t="s">
        <v>44</v>
      </c>
      <c r="I39" s="64" t="s">
        <v>108</v>
      </c>
      <c r="J39" s="56">
        <v>0.4</v>
      </c>
      <c r="K39" s="56">
        <v>0.4</v>
      </c>
      <c r="L39" s="26">
        <f t="shared" si="1"/>
        <v>100</v>
      </c>
      <c r="M39" s="157"/>
      <c r="N39" s="157"/>
      <c r="O39" s="157"/>
    </row>
    <row r="40" spans="1:15">
      <c r="A40" s="52" t="s">
        <v>45</v>
      </c>
      <c r="B40" s="49">
        <v>918</v>
      </c>
      <c r="C40" s="67" t="s">
        <v>17</v>
      </c>
      <c r="D40" s="67" t="s">
        <v>46</v>
      </c>
      <c r="E40" s="67"/>
      <c r="F40" s="122"/>
      <c r="G40" s="122"/>
      <c r="H40" s="68"/>
      <c r="I40" s="68"/>
      <c r="J40" s="123">
        <f>J41</f>
        <v>5</v>
      </c>
      <c r="K40" s="123">
        <f t="shared" ref="K40:K44" si="9">K41</f>
        <v>0</v>
      </c>
      <c r="L40" s="72">
        <f t="shared" si="1"/>
        <v>0</v>
      </c>
    </row>
    <row r="41" spans="1:15" ht="31.5">
      <c r="A41" s="88" t="s">
        <v>134</v>
      </c>
      <c r="B41" s="49">
        <v>918</v>
      </c>
      <c r="C41" s="5" t="s">
        <v>17</v>
      </c>
      <c r="D41" s="5" t="s">
        <v>46</v>
      </c>
      <c r="E41" s="55">
        <v>89</v>
      </c>
      <c r="F41" s="5"/>
      <c r="G41" s="5"/>
      <c r="H41" s="69"/>
      <c r="I41" s="69"/>
      <c r="J41" s="56">
        <f>J42</f>
        <v>5</v>
      </c>
      <c r="K41" s="56">
        <f t="shared" si="9"/>
        <v>0</v>
      </c>
      <c r="L41" s="26">
        <f t="shared" si="1"/>
        <v>0</v>
      </c>
    </row>
    <row r="42" spans="1:15" ht="47.25">
      <c r="A42" s="89" t="s">
        <v>135</v>
      </c>
      <c r="B42" s="49">
        <v>918</v>
      </c>
      <c r="C42" s="5" t="s">
        <v>17</v>
      </c>
      <c r="D42" s="5" t="s">
        <v>46</v>
      </c>
      <c r="E42" s="55">
        <v>89</v>
      </c>
      <c r="F42" s="5" t="s">
        <v>24</v>
      </c>
      <c r="G42" s="5"/>
      <c r="H42" s="69"/>
      <c r="I42" s="69"/>
      <c r="J42" s="56">
        <f>J43</f>
        <v>5</v>
      </c>
      <c r="K42" s="56">
        <f t="shared" si="9"/>
        <v>0</v>
      </c>
      <c r="L42" s="26">
        <f t="shared" si="1"/>
        <v>0</v>
      </c>
    </row>
    <row r="43" spans="1:15" ht="31.5">
      <c r="A43" s="57" t="s">
        <v>115</v>
      </c>
      <c r="B43" s="49">
        <v>918</v>
      </c>
      <c r="C43" s="5" t="s">
        <v>17</v>
      </c>
      <c r="D43" s="5" t="s">
        <v>46</v>
      </c>
      <c r="E43" s="55">
        <v>89</v>
      </c>
      <c r="F43" s="5" t="s">
        <v>24</v>
      </c>
      <c r="G43" s="5" t="s">
        <v>37</v>
      </c>
      <c r="H43" s="5" t="s">
        <v>47</v>
      </c>
      <c r="I43" s="69"/>
      <c r="J43" s="56">
        <f>J44</f>
        <v>5</v>
      </c>
      <c r="K43" s="56">
        <f t="shared" si="9"/>
        <v>0</v>
      </c>
      <c r="L43" s="26">
        <f t="shared" si="1"/>
        <v>0</v>
      </c>
    </row>
    <row r="44" spans="1:15">
      <c r="A44" s="62" t="s">
        <v>113</v>
      </c>
      <c r="B44" s="49">
        <v>918</v>
      </c>
      <c r="C44" s="5" t="s">
        <v>17</v>
      </c>
      <c r="D44" s="5" t="s">
        <v>46</v>
      </c>
      <c r="E44" s="55">
        <v>89</v>
      </c>
      <c r="F44" s="5" t="s">
        <v>24</v>
      </c>
      <c r="G44" s="5" t="s">
        <v>37</v>
      </c>
      <c r="H44" s="5" t="s">
        <v>47</v>
      </c>
      <c r="I44" s="69" t="s">
        <v>114</v>
      </c>
      <c r="J44" s="56">
        <f>J45</f>
        <v>5</v>
      </c>
      <c r="K44" s="56">
        <f t="shared" si="9"/>
        <v>0</v>
      </c>
      <c r="L44" s="26">
        <f t="shared" si="1"/>
        <v>0</v>
      </c>
    </row>
    <row r="45" spans="1:15" ht="17.25" customHeight="1">
      <c r="A45" s="57" t="s">
        <v>48</v>
      </c>
      <c r="B45" s="49">
        <v>918</v>
      </c>
      <c r="C45" s="5" t="s">
        <v>17</v>
      </c>
      <c r="D45" s="5" t="s">
        <v>46</v>
      </c>
      <c r="E45" s="5" t="s">
        <v>49</v>
      </c>
      <c r="F45" s="5" t="s">
        <v>24</v>
      </c>
      <c r="G45" s="5" t="s">
        <v>37</v>
      </c>
      <c r="H45" s="5" t="s">
        <v>47</v>
      </c>
      <c r="I45" s="69" t="s">
        <v>50</v>
      </c>
      <c r="J45" s="56">
        <v>5</v>
      </c>
      <c r="K45" s="56">
        <v>0</v>
      </c>
      <c r="L45" s="26">
        <f t="shared" si="1"/>
        <v>0</v>
      </c>
    </row>
    <row r="46" spans="1:15" ht="17.25" customHeight="1">
      <c r="A46" s="57" t="s">
        <v>197</v>
      </c>
      <c r="B46" s="49">
        <v>918</v>
      </c>
      <c r="C46" s="71" t="s">
        <v>17</v>
      </c>
      <c r="D46" s="67" t="s">
        <v>32</v>
      </c>
      <c r="E46" s="69"/>
      <c r="F46" s="5"/>
      <c r="G46" s="5"/>
      <c r="H46" s="5"/>
      <c r="I46" s="82"/>
      <c r="J46" s="123">
        <f>J47+J55+J51+J59</f>
        <v>52.51</v>
      </c>
      <c r="K46" s="123">
        <f>K47+K55+K51+K59</f>
        <v>49.01</v>
      </c>
      <c r="L46" s="72">
        <f t="shared" si="1"/>
        <v>93.334602932774715</v>
      </c>
    </row>
    <row r="47" spans="1:15" ht="36.75" customHeight="1">
      <c r="A47" s="57" t="s">
        <v>209</v>
      </c>
      <c r="B47" s="49">
        <v>918</v>
      </c>
      <c r="C47" s="4" t="s">
        <v>17</v>
      </c>
      <c r="D47" s="4" t="s">
        <v>32</v>
      </c>
      <c r="E47" s="4" t="s">
        <v>194</v>
      </c>
      <c r="F47" s="4"/>
      <c r="G47" s="4"/>
      <c r="H47" s="4"/>
      <c r="I47" s="4"/>
      <c r="J47" s="56">
        <f>J48</f>
        <v>1</v>
      </c>
      <c r="K47" s="56">
        <f t="shared" ref="K47:K49" si="10">K48</f>
        <v>0</v>
      </c>
      <c r="L47" s="26">
        <f t="shared" si="1"/>
        <v>0</v>
      </c>
    </row>
    <row r="48" spans="1:15" ht="17.25" customHeight="1">
      <c r="A48" s="57" t="s">
        <v>195</v>
      </c>
      <c r="B48" s="49">
        <v>918</v>
      </c>
      <c r="C48" s="4" t="s">
        <v>17</v>
      </c>
      <c r="D48" s="4" t="s">
        <v>32</v>
      </c>
      <c r="E48" s="4" t="s">
        <v>194</v>
      </c>
      <c r="F48" s="4" t="s">
        <v>35</v>
      </c>
      <c r="G48" s="4" t="s">
        <v>37</v>
      </c>
      <c r="H48" s="4" t="s">
        <v>196</v>
      </c>
      <c r="I48" s="4"/>
      <c r="J48" s="56">
        <f>J49</f>
        <v>1</v>
      </c>
      <c r="K48" s="56">
        <f t="shared" si="10"/>
        <v>0</v>
      </c>
      <c r="L48" s="26">
        <f t="shared" si="1"/>
        <v>0</v>
      </c>
    </row>
    <row r="49" spans="1:12" ht="20.25" customHeight="1">
      <c r="A49" s="57" t="s">
        <v>105</v>
      </c>
      <c r="B49" s="49">
        <v>918</v>
      </c>
      <c r="C49" s="4" t="s">
        <v>17</v>
      </c>
      <c r="D49" s="4" t="s">
        <v>32</v>
      </c>
      <c r="E49" s="4" t="s">
        <v>194</v>
      </c>
      <c r="F49" s="4" t="s">
        <v>35</v>
      </c>
      <c r="G49" s="4" t="s">
        <v>37</v>
      </c>
      <c r="H49" s="4" t="s">
        <v>196</v>
      </c>
      <c r="I49" s="4" t="s">
        <v>107</v>
      </c>
      <c r="J49" s="56">
        <f>J50</f>
        <v>1</v>
      </c>
      <c r="K49" s="56">
        <f t="shared" si="10"/>
        <v>0</v>
      </c>
      <c r="L49" s="26">
        <f t="shared" si="1"/>
        <v>0</v>
      </c>
    </row>
    <row r="50" spans="1:12" ht="33" customHeight="1">
      <c r="A50" s="57" t="s">
        <v>106</v>
      </c>
      <c r="B50" s="49">
        <v>918</v>
      </c>
      <c r="C50" s="4" t="s">
        <v>17</v>
      </c>
      <c r="D50" s="4" t="s">
        <v>32</v>
      </c>
      <c r="E50" s="4" t="s">
        <v>194</v>
      </c>
      <c r="F50" s="4" t="s">
        <v>35</v>
      </c>
      <c r="G50" s="4" t="s">
        <v>37</v>
      </c>
      <c r="H50" s="4" t="s">
        <v>196</v>
      </c>
      <c r="I50" s="4" t="s">
        <v>108</v>
      </c>
      <c r="J50" s="56">
        <v>1</v>
      </c>
      <c r="K50" s="56">
        <v>0</v>
      </c>
      <c r="L50" s="26">
        <f t="shared" si="1"/>
        <v>0</v>
      </c>
    </row>
    <row r="51" spans="1:12" ht="48" customHeight="1">
      <c r="A51" s="57" t="s">
        <v>206</v>
      </c>
      <c r="B51" s="49">
        <v>918</v>
      </c>
      <c r="C51" s="5" t="s">
        <v>17</v>
      </c>
      <c r="D51" s="5" t="s">
        <v>32</v>
      </c>
      <c r="E51" s="69" t="s">
        <v>46</v>
      </c>
      <c r="F51" s="5"/>
      <c r="G51" s="5"/>
      <c r="H51" s="5"/>
      <c r="I51" s="82"/>
      <c r="J51" s="56">
        <f>J52</f>
        <v>2</v>
      </c>
      <c r="K51" s="56">
        <f t="shared" ref="K51:K53" si="11">K52</f>
        <v>0</v>
      </c>
      <c r="L51" s="26">
        <f t="shared" si="1"/>
        <v>0</v>
      </c>
    </row>
    <row r="52" spans="1:12" ht="20.25" customHeight="1">
      <c r="A52" s="57" t="s">
        <v>204</v>
      </c>
      <c r="B52" s="49">
        <v>918</v>
      </c>
      <c r="C52" s="5" t="s">
        <v>17</v>
      </c>
      <c r="D52" s="5" t="s">
        <v>32</v>
      </c>
      <c r="E52" s="69" t="s">
        <v>46</v>
      </c>
      <c r="F52" s="5" t="s">
        <v>35</v>
      </c>
      <c r="G52" s="5" t="s">
        <v>37</v>
      </c>
      <c r="H52" s="5" t="s">
        <v>205</v>
      </c>
      <c r="I52" s="82"/>
      <c r="J52" s="56">
        <f>J53</f>
        <v>2</v>
      </c>
      <c r="K52" s="56">
        <f t="shared" si="11"/>
        <v>0</v>
      </c>
      <c r="L52" s="26">
        <f t="shared" si="1"/>
        <v>0</v>
      </c>
    </row>
    <row r="53" spans="1:12" ht="20.25" customHeight="1">
      <c r="A53" s="57" t="s">
        <v>105</v>
      </c>
      <c r="B53" s="49">
        <v>918</v>
      </c>
      <c r="C53" s="5" t="s">
        <v>17</v>
      </c>
      <c r="D53" s="5" t="s">
        <v>32</v>
      </c>
      <c r="E53" s="69" t="s">
        <v>46</v>
      </c>
      <c r="F53" s="5" t="s">
        <v>35</v>
      </c>
      <c r="G53" s="5" t="s">
        <v>37</v>
      </c>
      <c r="H53" s="5" t="s">
        <v>205</v>
      </c>
      <c r="I53" s="82" t="s">
        <v>107</v>
      </c>
      <c r="J53" s="56">
        <f>J54</f>
        <v>2</v>
      </c>
      <c r="K53" s="56">
        <f t="shared" si="11"/>
        <v>0</v>
      </c>
      <c r="L53" s="26">
        <f t="shared" si="1"/>
        <v>0</v>
      </c>
    </row>
    <row r="54" spans="1:12" ht="33" customHeight="1">
      <c r="A54" s="57" t="s">
        <v>106</v>
      </c>
      <c r="B54" s="49">
        <v>918</v>
      </c>
      <c r="C54" s="5" t="s">
        <v>17</v>
      </c>
      <c r="D54" s="5" t="s">
        <v>32</v>
      </c>
      <c r="E54" s="69" t="s">
        <v>46</v>
      </c>
      <c r="F54" s="5" t="s">
        <v>35</v>
      </c>
      <c r="G54" s="5" t="s">
        <v>37</v>
      </c>
      <c r="H54" s="5" t="s">
        <v>205</v>
      </c>
      <c r="I54" s="82" t="s">
        <v>108</v>
      </c>
      <c r="J54" s="56">
        <v>2</v>
      </c>
      <c r="K54" s="56">
        <v>0</v>
      </c>
      <c r="L54" s="26">
        <f t="shared" si="1"/>
        <v>0</v>
      </c>
    </row>
    <row r="55" spans="1:12" ht="18.75" customHeight="1">
      <c r="A55" s="57" t="s">
        <v>198</v>
      </c>
      <c r="B55" s="49">
        <v>918</v>
      </c>
      <c r="C55" s="4" t="s">
        <v>17</v>
      </c>
      <c r="D55" s="4" t="s">
        <v>32</v>
      </c>
      <c r="E55" s="69" t="s">
        <v>199</v>
      </c>
      <c r="F55" s="5"/>
      <c r="G55" s="5"/>
      <c r="H55" s="5"/>
      <c r="I55" s="82"/>
      <c r="J55" s="56">
        <f>J56</f>
        <v>0.5</v>
      </c>
      <c r="K55" s="56">
        <f t="shared" ref="K55:K57" si="12">K56</f>
        <v>0</v>
      </c>
      <c r="L55" s="26">
        <f t="shared" si="1"/>
        <v>0</v>
      </c>
    </row>
    <row r="56" spans="1:12" ht="17.25" customHeight="1">
      <c r="A56" s="57" t="s">
        <v>200</v>
      </c>
      <c r="B56" s="49">
        <v>918</v>
      </c>
      <c r="C56" s="4" t="s">
        <v>17</v>
      </c>
      <c r="D56" s="4" t="s">
        <v>32</v>
      </c>
      <c r="E56" s="69" t="s">
        <v>199</v>
      </c>
      <c r="F56" s="5" t="s">
        <v>35</v>
      </c>
      <c r="G56" s="5" t="s">
        <v>35</v>
      </c>
      <c r="H56" s="5" t="s">
        <v>201</v>
      </c>
      <c r="I56" s="82"/>
      <c r="J56" s="56">
        <f>J57</f>
        <v>0.5</v>
      </c>
      <c r="K56" s="56">
        <f t="shared" si="12"/>
        <v>0</v>
      </c>
      <c r="L56" s="26">
        <f t="shared" si="1"/>
        <v>0</v>
      </c>
    </row>
    <row r="57" spans="1:12" ht="17.25" customHeight="1">
      <c r="A57" s="57" t="s">
        <v>105</v>
      </c>
      <c r="B57" s="49">
        <v>918</v>
      </c>
      <c r="C57" s="4" t="s">
        <v>17</v>
      </c>
      <c r="D57" s="4" t="s">
        <v>32</v>
      </c>
      <c r="E57" s="4" t="s">
        <v>199</v>
      </c>
      <c r="F57" s="4" t="s">
        <v>35</v>
      </c>
      <c r="G57" s="4" t="s">
        <v>37</v>
      </c>
      <c r="H57" s="4" t="s">
        <v>201</v>
      </c>
      <c r="I57" s="4" t="s">
        <v>107</v>
      </c>
      <c r="J57" s="56">
        <f>J58</f>
        <v>0.5</v>
      </c>
      <c r="K57" s="56">
        <f t="shared" si="12"/>
        <v>0</v>
      </c>
      <c r="L57" s="26">
        <f t="shared" si="1"/>
        <v>0</v>
      </c>
    </row>
    <row r="58" spans="1:12" ht="29.25" customHeight="1">
      <c r="A58" s="57" t="s">
        <v>106</v>
      </c>
      <c r="B58" s="49">
        <v>918</v>
      </c>
      <c r="C58" s="4" t="s">
        <v>17</v>
      </c>
      <c r="D58" s="4" t="s">
        <v>32</v>
      </c>
      <c r="E58" s="4" t="s">
        <v>199</v>
      </c>
      <c r="F58" s="4" t="s">
        <v>35</v>
      </c>
      <c r="G58" s="4" t="s">
        <v>37</v>
      </c>
      <c r="H58" s="4" t="s">
        <v>201</v>
      </c>
      <c r="I58" s="4" t="s">
        <v>108</v>
      </c>
      <c r="J58" s="56">
        <v>0.5</v>
      </c>
      <c r="K58" s="56">
        <v>0</v>
      </c>
      <c r="L58" s="26">
        <f t="shared" si="1"/>
        <v>0</v>
      </c>
    </row>
    <row r="59" spans="1:12" ht="29.25" customHeight="1">
      <c r="A59" s="88" t="s">
        <v>134</v>
      </c>
      <c r="B59" s="49">
        <v>918</v>
      </c>
      <c r="C59" s="4" t="s">
        <v>17</v>
      </c>
      <c r="D59" s="4" t="s">
        <v>32</v>
      </c>
      <c r="E59" s="4">
        <v>89</v>
      </c>
      <c r="F59" s="4"/>
      <c r="G59" s="4"/>
      <c r="H59" s="4"/>
      <c r="I59" s="74"/>
      <c r="J59" s="56">
        <f>J60</f>
        <v>49.01</v>
      </c>
      <c r="K59" s="56">
        <f t="shared" ref="K59:K62" si="13">K60</f>
        <v>49.01</v>
      </c>
      <c r="L59" s="26">
        <f t="shared" si="1"/>
        <v>100</v>
      </c>
    </row>
    <row r="60" spans="1:12" ht="29.25" customHeight="1">
      <c r="A60" s="89" t="s">
        <v>135</v>
      </c>
      <c r="B60" s="49">
        <v>918</v>
      </c>
      <c r="C60" s="4" t="s">
        <v>17</v>
      </c>
      <c r="D60" s="4" t="s">
        <v>32</v>
      </c>
      <c r="E60" s="4">
        <v>89</v>
      </c>
      <c r="F60" s="4">
        <v>1</v>
      </c>
      <c r="G60" s="4"/>
      <c r="H60" s="4"/>
      <c r="I60" s="74"/>
      <c r="J60" s="56">
        <f>J61</f>
        <v>49.01</v>
      </c>
      <c r="K60" s="56">
        <f t="shared" si="13"/>
        <v>49.01</v>
      </c>
      <c r="L60" s="26">
        <f t="shared" si="1"/>
        <v>100</v>
      </c>
    </row>
    <row r="61" spans="1:12" ht="22.5" customHeight="1">
      <c r="A61" s="57" t="s">
        <v>204</v>
      </c>
      <c r="B61" s="49">
        <v>918</v>
      </c>
      <c r="C61" s="4" t="s">
        <v>17</v>
      </c>
      <c r="D61" s="4" t="s">
        <v>32</v>
      </c>
      <c r="E61" s="55" t="s">
        <v>49</v>
      </c>
      <c r="F61" s="4" t="s">
        <v>24</v>
      </c>
      <c r="G61" s="4" t="s">
        <v>37</v>
      </c>
      <c r="H61" s="4" t="s">
        <v>205</v>
      </c>
      <c r="I61" s="74"/>
      <c r="J61" s="56">
        <f>J62</f>
        <v>49.01</v>
      </c>
      <c r="K61" s="56">
        <f t="shared" si="13"/>
        <v>49.01</v>
      </c>
      <c r="L61" s="26">
        <f t="shared" si="1"/>
        <v>100</v>
      </c>
    </row>
    <row r="62" spans="1:12" ht="29.25" customHeight="1">
      <c r="A62" s="57" t="s">
        <v>105</v>
      </c>
      <c r="B62" s="49">
        <v>918</v>
      </c>
      <c r="C62" s="4" t="s">
        <v>17</v>
      </c>
      <c r="D62" s="4" t="s">
        <v>32</v>
      </c>
      <c r="E62" s="55" t="s">
        <v>49</v>
      </c>
      <c r="F62" s="4" t="s">
        <v>24</v>
      </c>
      <c r="G62" s="4" t="s">
        <v>37</v>
      </c>
      <c r="H62" s="4" t="s">
        <v>205</v>
      </c>
      <c r="I62" s="74" t="s">
        <v>107</v>
      </c>
      <c r="J62" s="56">
        <f>J63</f>
        <v>49.01</v>
      </c>
      <c r="K62" s="56">
        <f t="shared" si="13"/>
        <v>49.01</v>
      </c>
      <c r="L62" s="26">
        <f t="shared" si="1"/>
        <v>100</v>
      </c>
    </row>
    <row r="63" spans="1:12" ht="29.25" customHeight="1">
      <c r="A63" s="57" t="s">
        <v>106</v>
      </c>
      <c r="B63" s="49">
        <v>918</v>
      </c>
      <c r="C63" s="4" t="s">
        <v>17</v>
      </c>
      <c r="D63" s="4" t="s">
        <v>32</v>
      </c>
      <c r="E63" s="55" t="s">
        <v>49</v>
      </c>
      <c r="F63" s="4" t="s">
        <v>24</v>
      </c>
      <c r="G63" s="4" t="s">
        <v>37</v>
      </c>
      <c r="H63" s="4" t="s">
        <v>205</v>
      </c>
      <c r="I63" s="74" t="s">
        <v>108</v>
      </c>
      <c r="J63" s="56">
        <v>49.01</v>
      </c>
      <c r="K63" s="56">
        <v>49.01</v>
      </c>
      <c r="L63" s="26">
        <f t="shared" si="1"/>
        <v>100</v>
      </c>
    </row>
    <row r="64" spans="1:12" ht="21" customHeight="1">
      <c r="A64" s="52" t="s">
        <v>51</v>
      </c>
      <c r="B64" s="49">
        <v>918</v>
      </c>
      <c r="C64" s="67" t="s">
        <v>28</v>
      </c>
      <c r="D64" s="67"/>
      <c r="E64" s="68"/>
      <c r="F64" s="67"/>
      <c r="G64" s="67"/>
      <c r="H64" s="67"/>
      <c r="I64" s="125"/>
      <c r="J64" s="123">
        <f>J65</f>
        <v>132.1</v>
      </c>
      <c r="K64" s="123">
        <f>K65</f>
        <v>132.1</v>
      </c>
      <c r="L64" s="72">
        <f t="shared" si="1"/>
        <v>100</v>
      </c>
    </row>
    <row r="65" spans="1:12" ht="18" customHeight="1">
      <c r="A65" s="59" t="s">
        <v>52</v>
      </c>
      <c r="B65" s="49">
        <v>918</v>
      </c>
      <c r="C65" s="126" t="s">
        <v>28</v>
      </c>
      <c r="D65" s="126" t="s">
        <v>29</v>
      </c>
      <c r="E65" s="53"/>
      <c r="F65" s="50"/>
      <c r="G65" s="50"/>
      <c r="H65" s="50"/>
      <c r="I65" s="73"/>
      <c r="J65" s="123">
        <f>J68</f>
        <v>132.1</v>
      </c>
      <c r="K65" s="123">
        <f>K68</f>
        <v>132.1</v>
      </c>
      <c r="L65" s="72">
        <f t="shared" si="1"/>
        <v>100</v>
      </c>
    </row>
    <row r="66" spans="1:12" ht="36" customHeight="1">
      <c r="A66" s="88" t="s">
        <v>134</v>
      </c>
      <c r="B66" s="49">
        <v>918</v>
      </c>
      <c r="C66" s="63" t="s">
        <v>28</v>
      </c>
      <c r="D66" s="63" t="s">
        <v>29</v>
      </c>
      <c r="E66" s="4">
        <v>89</v>
      </c>
      <c r="F66" s="4"/>
      <c r="G66" s="4"/>
      <c r="H66" s="4"/>
      <c r="I66" s="74"/>
      <c r="J66" s="56">
        <f t="shared" ref="J66:K67" si="14">J67</f>
        <v>132.1</v>
      </c>
      <c r="K66" s="56">
        <f t="shared" si="14"/>
        <v>132.1</v>
      </c>
      <c r="L66" s="26">
        <f t="shared" si="1"/>
        <v>100</v>
      </c>
    </row>
    <row r="67" spans="1:12" ht="50.25" customHeight="1">
      <c r="A67" s="89" t="s">
        <v>135</v>
      </c>
      <c r="B67" s="49">
        <v>918</v>
      </c>
      <c r="C67" s="63" t="s">
        <v>28</v>
      </c>
      <c r="D67" s="63" t="s">
        <v>29</v>
      </c>
      <c r="E67" s="4">
        <v>89</v>
      </c>
      <c r="F67" s="4">
        <v>1</v>
      </c>
      <c r="G67" s="4"/>
      <c r="H67" s="4"/>
      <c r="I67" s="74"/>
      <c r="J67" s="56">
        <f t="shared" si="14"/>
        <v>132.1</v>
      </c>
      <c r="K67" s="56">
        <f t="shared" si="14"/>
        <v>132.1</v>
      </c>
      <c r="L67" s="26">
        <f t="shared" si="1"/>
        <v>100</v>
      </c>
    </row>
    <row r="68" spans="1:12" ht="48" customHeight="1">
      <c r="A68" s="75" t="s">
        <v>213</v>
      </c>
      <c r="B68" s="49">
        <v>918</v>
      </c>
      <c r="C68" s="63" t="s">
        <v>28</v>
      </c>
      <c r="D68" s="63" t="s">
        <v>29</v>
      </c>
      <c r="E68" s="76">
        <v>89</v>
      </c>
      <c r="F68" s="4">
        <v>1</v>
      </c>
      <c r="G68" s="4" t="s">
        <v>37</v>
      </c>
      <c r="H68" s="4">
        <v>51180</v>
      </c>
      <c r="I68" s="74"/>
      <c r="J68" s="24">
        <f>J69+J71</f>
        <v>132.1</v>
      </c>
      <c r="K68" s="24">
        <f>K69+K71</f>
        <v>132.1</v>
      </c>
      <c r="L68" s="26">
        <f t="shared" si="1"/>
        <v>100</v>
      </c>
    </row>
    <row r="69" spans="1:12" ht="48.75" customHeight="1">
      <c r="A69" s="58" t="s">
        <v>109</v>
      </c>
      <c r="B69" s="49">
        <v>918</v>
      </c>
      <c r="C69" s="63" t="s">
        <v>28</v>
      </c>
      <c r="D69" s="63" t="s">
        <v>29</v>
      </c>
      <c r="E69" s="76">
        <v>89</v>
      </c>
      <c r="F69" s="4">
        <v>1</v>
      </c>
      <c r="G69" s="4" t="s">
        <v>37</v>
      </c>
      <c r="H69" s="4" t="s">
        <v>53</v>
      </c>
      <c r="I69" s="74" t="s">
        <v>111</v>
      </c>
      <c r="J69" s="24">
        <f>J70</f>
        <v>121.2</v>
      </c>
      <c r="K69" s="24">
        <f>K70</f>
        <v>121.2</v>
      </c>
      <c r="L69" s="26">
        <f t="shared" si="1"/>
        <v>100</v>
      </c>
    </row>
    <row r="70" spans="1:12" ht="21.75" customHeight="1">
      <c r="A70" s="58" t="s">
        <v>110</v>
      </c>
      <c r="B70" s="49">
        <v>918</v>
      </c>
      <c r="C70" s="63" t="s">
        <v>28</v>
      </c>
      <c r="D70" s="63" t="s">
        <v>29</v>
      </c>
      <c r="E70" s="76">
        <v>89</v>
      </c>
      <c r="F70" s="4">
        <v>1</v>
      </c>
      <c r="G70" s="4" t="s">
        <v>37</v>
      </c>
      <c r="H70" s="4" t="s">
        <v>53</v>
      </c>
      <c r="I70" s="74" t="s">
        <v>112</v>
      </c>
      <c r="J70" s="24">
        <f>121+0.2</f>
        <v>121.2</v>
      </c>
      <c r="K70" s="24">
        <v>121.2</v>
      </c>
      <c r="L70" s="26">
        <f t="shared" si="1"/>
        <v>100</v>
      </c>
    </row>
    <row r="71" spans="1:12" ht="23.25" customHeight="1">
      <c r="A71" s="57" t="s">
        <v>105</v>
      </c>
      <c r="B71" s="49">
        <v>918</v>
      </c>
      <c r="C71" s="63" t="s">
        <v>28</v>
      </c>
      <c r="D71" s="63" t="s">
        <v>29</v>
      </c>
      <c r="E71" s="76">
        <v>89</v>
      </c>
      <c r="F71" s="4">
        <v>1</v>
      </c>
      <c r="G71" s="4" t="s">
        <v>37</v>
      </c>
      <c r="H71" s="4">
        <v>51180</v>
      </c>
      <c r="I71" s="74" t="s">
        <v>107</v>
      </c>
      <c r="J71" s="24">
        <f t="shared" ref="J71:K71" si="15">J72</f>
        <v>10.9</v>
      </c>
      <c r="K71" s="24">
        <f t="shared" si="15"/>
        <v>10.9</v>
      </c>
      <c r="L71" s="26">
        <f t="shared" si="1"/>
        <v>100</v>
      </c>
    </row>
    <row r="72" spans="1:12" ht="30.75" customHeight="1">
      <c r="A72" s="57" t="s">
        <v>106</v>
      </c>
      <c r="B72" s="49">
        <v>918</v>
      </c>
      <c r="C72" s="63" t="s">
        <v>28</v>
      </c>
      <c r="D72" s="63" t="s">
        <v>29</v>
      </c>
      <c r="E72" s="76">
        <v>89</v>
      </c>
      <c r="F72" s="4">
        <v>1</v>
      </c>
      <c r="G72" s="4" t="s">
        <v>37</v>
      </c>
      <c r="H72" s="4">
        <v>51180</v>
      </c>
      <c r="I72" s="74" t="s">
        <v>108</v>
      </c>
      <c r="J72" s="24">
        <v>10.9</v>
      </c>
      <c r="K72" s="24">
        <v>10.9</v>
      </c>
      <c r="L72" s="26">
        <f t="shared" ref="L72:L129" si="16">K72/J72*100</f>
        <v>100</v>
      </c>
    </row>
    <row r="73" spans="1:12">
      <c r="A73" s="52" t="s">
        <v>186</v>
      </c>
      <c r="B73" s="49">
        <v>918</v>
      </c>
      <c r="C73" s="126" t="s">
        <v>29</v>
      </c>
      <c r="D73" s="126"/>
      <c r="E73" s="50"/>
      <c r="F73" s="4"/>
      <c r="G73" s="4"/>
      <c r="H73" s="4"/>
      <c r="I73" s="74"/>
      <c r="J73" s="127">
        <f>J74</f>
        <v>0.5</v>
      </c>
      <c r="K73" s="127">
        <f t="shared" ref="K73:K77" si="17">K74</f>
        <v>0</v>
      </c>
      <c r="L73" s="72">
        <f t="shared" si="16"/>
        <v>0</v>
      </c>
    </row>
    <row r="74" spans="1:12" ht="31.5">
      <c r="A74" s="52" t="s">
        <v>187</v>
      </c>
      <c r="B74" s="49">
        <v>918</v>
      </c>
      <c r="C74" s="126" t="s">
        <v>29</v>
      </c>
      <c r="D74" s="126" t="s">
        <v>188</v>
      </c>
      <c r="E74" s="50"/>
      <c r="F74" s="4"/>
      <c r="G74" s="4"/>
      <c r="H74" s="4"/>
      <c r="I74" s="74"/>
      <c r="J74" s="127">
        <f>J75</f>
        <v>0.5</v>
      </c>
      <c r="K74" s="127">
        <f t="shared" si="17"/>
        <v>0</v>
      </c>
      <c r="L74" s="72">
        <f t="shared" si="16"/>
        <v>0</v>
      </c>
    </row>
    <row r="75" spans="1:12" ht="31.5">
      <c r="A75" s="142" t="s">
        <v>208</v>
      </c>
      <c r="B75" s="145">
        <v>918</v>
      </c>
      <c r="C75" s="143" t="s">
        <v>29</v>
      </c>
      <c r="D75" s="143" t="s">
        <v>188</v>
      </c>
      <c r="E75" s="4" t="s">
        <v>190</v>
      </c>
      <c r="F75" s="4"/>
      <c r="G75" s="4"/>
      <c r="H75" s="4"/>
      <c r="I75" s="74"/>
      <c r="J75" s="24">
        <f>J76</f>
        <v>0.5</v>
      </c>
      <c r="K75" s="24">
        <f t="shared" si="17"/>
        <v>0</v>
      </c>
      <c r="L75" s="26">
        <f t="shared" si="16"/>
        <v>0</v>
      </c>
    </row>
    <row r="76" spans="1:12" ht="31.5">
      <c r="A76" s="57" t="s">
        <v>191</v>
      </c>
      <c r="B76" s="49">
        <v>918</v>
      </c>
      <c r="C76" s="63" t="s">
        <v>29</v>
      </c>
      <c r="D76" s="63" t="s">
        <v>188</v>
      </c>
      <c r="E76" s="4" t="s">
        <v>190</v>
      </c>
      <c r="F76" s="4" t="s">
        <v>35</v>
      </c>
      <c r="G76" s="4" t="s">
        <v>37</v>
      </c>
      <c r="H76" s="4" t="s">
        <v>192</v>
      </c>
      <c r="I76" s="74"/>
      <c r="J76" s="24">
        <f>J77</f>
        <v>0.5</v>
      </c>
      <c r="K76" s="24">
        <f t="shared" si="17"/>
        <v>0</v>
      </c>
      <c r="L76" s="26">
        <f t="shared" si="16"/>
        <v>0</v>
      </c>
    </row>
    <row r="77" spans="1:12" ht="31.5">
      <c r="A77" s="57" t="s">
        <v>105</v>
      </c>
      <c r="B77" s="49">
        <v>918</v>
      </c>
      <c r="C77" s="63" t="s">
        <v>29</v>
      </c>
      <c r="D77" s="63" t="s">
        <v>188</v>
      </c>
      <c r="E77" s="4" t="s">
        <v>190</v>
      </c>
      <c r="F77" s="4" t="s">
        <v>35</v>
      </c>
      <c r="G77" s="4" t="s">
        <v>37</v>
      </c>
      <c r="H77" s="4" t="s">
        <v>192</v>
      </c>
      <c r="I77" s="74" t="s">
        <v>107</v>
      </c>
      <c r="J77" s="24">
        <f>J78</f>
        <v>0.5</v>
      </c>
      <c r="K77" s="24">
        <f t="shared" si="17"/>
        <v>0</v>
      </c>
      <c r="L77" s="26">
        <f t="shared" si="16"/>
        <v>0</v>
      </c>
    </row>
    <row r="78" spans="1:12" ht="31.5">
      <c r="A78" s="57" t="s">
        <v>106</v>
      </c>
      <c r="B78" s="49">
        <v>918</v>
      </c>
      <c r="C78" s="63" t="s">
        <v>29</v>
      </c>
      <c r="D78" s="63" t="s">
        <v>188</v>
      </c>
      <c r="E78" s="4" t="s">
        <v>190</v>
      </c>
      <c r="F78" s="4" t="s">
        <v>35</v>
      </c>
      <c r="G78" s="4" t="s">
        <v>37</v>
      </c>
      <c r="H78" s="4" t="s">
        <v>192</v>
      </c>
      <c r="I78" s="74" t="s">
        <v>108</v>
      </c>
      <c r="J78" s="24">
        <v>0.5</v>
      </c>
      <c r="K78" s="24">
        <v>0</v>
      </c>
      <c r="L78" s="26">
        <f t="shared" si="16"/>
        <v>0</v>
      </c>
    </row>
    <row r="79" spans="1:12">
      <c r="A79" s="59" t="s">
        <v>54</v>
      </c>
      <c r="B79" s="49">
        <v>918</v>
      </c>
      <c r="C79" s="126" t="s">
        <v>18</v>
      </c>
      <c r="D79" s="126"/>
      <c r="E79" s="50"/>
      <c r="F79" s="50"/>
      <c r="G79" s="50"/>
      <c r="H79" s="50"/>
      <c r="I79" s="50"/>
      <c r="J79" s="127">
        <f>J80+J94</f>
        <v>1075.0113900000001</v>
      </c>
      <c r="K79" s="127">
        <f>K80+K94</f>
        <v>910.60900000000004</v>
      </c>
      <c r="L79" s="72">
        <f t="shared" si="16"/>
        <v>84.706916454159611</v>
      </c>
    </row>
    <row r="80" spans="1:12">
      <c r="A80" s="59" t="s">
        <v>55</v>
      </c>
      <c r="B80" s="49">
        <v>918</v>
      </c>
      <c r="C80" s="50" t="s">
        <v>18</v>
      </c>
      <c r="D80" s="50" t="s">
        <v>30</v>
      </c>
      <c r="E80" s="128"/>
      <c r="F80" s="128"/>
      <c r="G80" s="128"/>
      <c r="H80" s="128"/>
      <c r="I80" s="50"/>
      <c r="J80" s="127">
        <f>J81+J85+J89</f>
        <v>785.01139000000012</v>
      </c>
      <c r="K80" s="127">
        <f>K81+K85+K89</f>
        <v>620.60900000000004</v>
      </c>
      <c r="L80" s="72">
        <f t="shared" si="16"/>
        <v>79.057324251053217</v>
      </c>
    </row>
    <row r="81" spans="1:12" ht="47.25">
      <c r="A81" s="88" t="s">
        <v>207</v>
      </c>
      <c r="B81" s="49">
        <v>918</v>
      </c>
      <c r="C81" s="5" t="s">
        <v>18</v>
      </c>
      <c r="D81" s="5" t="s">
        <v>30</v>
      </c>
      <c r="E81" s="5" t="s">
        <v>32</v>
      </c>
      <c r="F81" s="5"/>
      <c r="G81" s="5"/>
      <c r="H81" s="5"/>
      <c r="I81" s="4"/>
      <c r="J81" s="24">
        <f>J82</f>
        <v>459.36660000000001</v>
      </c>
      <c r="K81" s="24">
        <f>K82</f>
        <v>321.74400000000003</v>
      </c>
      <c r="L81" s="26">
        <f t="shared" si="16"/>
        <v>70.040790949973299</v>
      </c>
    </row>
    <row r="82" spans="1:12" ht="150" customHeight="1">
      <c r="A82" s="162" t="s">
        <v>210</v>
      </c>
      <c r="B82" s="49">
        <v>918</v>
      </c>
      <c r="C82" s="5" t="s">
        <v>18</v>
      </c>
      <c r="D82" s="5" t="s">
        <v>30</v>
      </c>
      <c r="E82" s="5" t="s">
        <v>32</v>
      </c>
      <c r="F82" s="5" t="s">
        <v>35</v>
      </c>
      <c r="G82" s="5" t="s">
        <v>17</v>
      </c>
      <c r="H82" s="5" t="s">
        <v>56</v>
      </c>
      <c r="I82" s="4"/>
      <c r="J82" s="24">
        <f t="shared" ref="J79:K83" si="18">J83</f>
        <v>459.36660000000001</v>
      </c>
      <c r="K82" s="24">
        <f t="shared" si="18"/>
        <v>321.74400000000003</v>
      </c>
      <c r="L82" s="26">
        <f t="shared" si="16"/>
        <v>70.040790949973299</v>
      </c>
    </row>
    <row r="83" spans="1:12" ht="18.75" customHeight="1">
      <c r="A83" s="57" t="s">
        <v>105</v>
      </c>
      <c r="B83" s="49">
        <v>918</v>
      </c>
      <c r="C83" s="5" t="s">
        <v>18</v>
      </c>
      <c r="D83" s="5" t="s">
        <v>30</v>
      </c>
      <c r="E83" s="5" t="s">
        <v>32</v>
      </c>
      <c r="F83" s="5" t="s">
        <v>35</v>
      </c>
      <c r="G83" s="5" t="s">
        <v>17</v>
      </c>
      <c r="H83" s="5" t="s">
        <v>56</v>
      </c>
      <c r="I83" s="4" t="s">
        <v>107</v>
      </c>
      <c r="J83" s="24">
        <f t="shared" si="18"/>
        <v>459.36660000000001</v>
      </c>
      <c r="K83" s="24">
        <f t="shared" si="18"/>
        <v>321.74400000000003</v>
      </c>
      <c r="L83" s="26">
        <f t="shared" si="16"/>
        <v>70.040790949973299</v>
      </c>
    </row>
    <row r="84" spans="1:12" ht="37.5" customHeight="1">
      <c r="A84" s="57" t="s">
        <v>106</v>
      </c>
      <c r="B84" s="49">
        <v>918</v>
      </c>
      <c r="C84" s="5" t="s">
        <v>18</v>
      </c>
      <c r="D84" s="5" t="s">
        <v>30</v>
      </c>
      <c r="E84" s="5" t="s">
        <v>32</v>
      </c>
      <c r="F84" s="5" t="s">
        <v>35</v>
      </c>
      <c r="G84" s="5" t="s">
        <v>17</v>
      </c>
      <c r="H84" s="5" t="s">
        <v>56</v>
      </c>
      <c r="I84" s="4" t="s">
        <v>108</v>
      </c>
      <c r="J84" s="118">
        <f>452.5-J88+60.8666</f>
        <v>459.36660000000001</v>
      </c>
      <c r="K84" s="119">
        <v>321.74400000000003</v>
      </c>
      <c r="L84" s="26">
        <f t="shared" si="16"/>
        <v>70.040790949973299</v>
      </c>
    </row>
    <row r="85" spans="1:12" ht="62.25" customHeight="1">
      <c r="A85" s="7" t="s">
        <v>221</v>
      </c>
      <c r="B85" s="49">
        <v>918</v>
      </c>
      <c r="C85" s="4" t="s">
        <v>18</v>
      </c>
      <c r="D85" s="4" t="s">
        <v>30</v>
      </c>
      <c r="E85" s="4" t="s">
        <v>188</v>
      </c>
      <c r="F85" s="4"/>
      <c r="G85" s="4"/>
      <c r="H85" s="4"/>
      <c r="I85" s="4"/>
      <c r="J85" s="118">
        <f t="shared" ref="J85:K87" si="19">J86</f>
        <v>54</v>
      </c>
      <c r="K85" s="119">
        <f t="shared" si="19"/>
        <v>54</v>
      </c>
      <c r="L85" s="26">
        <f t="shared" si="16"/>
        <v>100</v>
      </c>
    </row>
    <row r="86" spans="1:12" ht="147.75" customHeight="1">
      <c r="A86" s="162" t="s">
        <v>210</v>
      </c>
      <c r="B86" s="49">
        <v>918</v>
      </c>
      <c r="C86" s="5" t="s">
        <v>18</v>
      </c>
      <c r="D86" s="5" t="s">
        <v>30</v>
      </c>
      <c r="E86" s="5" t="s">
        <v>188</v>
      </c>
      <c r="F86" s="5" t="s">
        <v>35</v>
      </c>
      <c r="G86" s="5" t="s">
        <v>17</v>
      </c>
      <c r="H86" s="5" t="s">
        <v>56</v>
      </c>
      <c r="I86" s="4"/>
      <c r="J86" s="118">
        <f t="shared" si="19"/>
        <v>54</v>
      </c>
      <c r="K86" s="119">
        <f t="shared" si="19"/>
        <v>54</v>
      </c>
      <c r="L86" s="26">
        <f t="shared" si="16"/>
        <v>100</v>
      </c>
    </row>
    <row r="87" spans="1:12" ht="23.25" customHeight="1">
      <c r="A87" s="57" t="s">
        <v>105</v>
      </c>
      <c r="B87" s="49">
        <v>918</v>
      </c>
      <c r="C87" s="5" t="s">
        <v>18</v>
      </c>
      <c r="D87" s="5" t="s">
        <v>30</v>
      </c>
      <c r="E87" s="5" t="s">
        <v>188</v>
      </c>
      <c r="F87" s="5" t="s">
        <v>35</v>
      </c>
      <c r="G87" s="5" t="s">
        <v>17</v>
      </c>
      <c r="H87" s="5" t="s">
        <v>56</v>
      </c>
      <c r="I87" s="4" t="s">
        <v>107</v>
      </c>
      <c r="J87" s="118">
        <f t="shared" si="19"/>
        <v>54</v>
      </c>
      <c r="K87" s="119">
        <f t="shared" si="19"/>
        <v>54</v>
      </c>
      <c r="L87" s="26">
        <f t="shared" si="16"/>
        <v>100</v>
      </c>
    </row>
    <row r="88" spans="1:12" ht="36" customHeight="1">
      <c r="A88" s="57" t="s">
        <v>106</v>
      </c>
      <c r="B88" s="49">
        <v>918</v>
      </c>
      <c r="C88" s="5" t="s">
        <v>18</v>
      </c>
      <c r="D88" s="5" t="s">
        <v>30</v>
      </c>
      <c r="E88" s="5" t="s">
        <v>188</v>
      </c>
      <c r="F88" s="5" t="s">
        <v>35</v>
      </c>
      <c r="G88" s="5" t="s">
        <v>17</v>
      </c>
      <c r="H88" s="5" t="s">
        <v>56</v>
      </c>
      <c r="I88" s="4" t="s">
        <v>108</v>
      </c>
      <c r="J88" s="119">
        <v>54</v>
      </c>
      <c r="K88" s="146">
        <v>54</v>
      </c>
      <c r="L88" s="26">
        <f t="shared" si="16"/>
        <v>100</v>
      </c>
    </row>
    <row r="89" spans="1:12" ht="37.5" customHeight="1">
      <c r="A89" s="88" t="s">
        <v>134</v>
      </c>
      <c r="B89" s="49">
        <v>918</v>
      </c>
      <c r="C89" s="5" t="s">
        <v>18</v>
      </c>
      <c r="D89" s="5" t="s">
        <v>30</v>
      </c>
      <c r="E89" s="5" t="s">
        <v>49</v>
      </c>
      <c r="F89" s="5"/>
      <c r="G89" s="5"/>
      <c r="H89" s="5"/>
      <c r="I89" s="4"/>
      <c r="J89" s="119">
        <f>J90</f>
        <v>271.64479</v>
      </c>
      <c r="K89" s="119">
        <f t="shared" ref="K89:K92" si="20">K90</f>
        <v>244.86500000000001</v>
      </c>
      <c r="L89" s="26">
        <f t="shared" si="16"/>
        <v>90.141614716777752</v>
      </c>
    </row>
    <row r="90" spans="1:12" ht="49.5" customHeight="1">
      <c r="A90" s="89" t="s">
        <v>135</v>
      </c>
      <c r="B90" s="49">
        <v>918</v>
      </c>
      <c r="C90" s="5" t="s">
        <v>18</v>
      </c>
      <c r="D90" s="5" t="s">
        <v>30</v>
      </c>
      <c r="E90" s="5" t="s">
        <v>49</v>
      </c>
      <c r="F90" s="5" t="s">
        <v>24</v>
      </c>
      <c r="G90" s="5"/>
      <c r="H90" s="5"/>
      <c r="I90" s="4"/>
      <c r="J90" s="119">
        <f>J91</f>
        <v>271.64479</v>
      </c>
      <c r="K90" s="119">
        <f t="shared" si="20"/>
        <v>244.86500000000001</v>
      </c>
      <c r="L90" s="26">
        <f t="shared" si="16"/>
        <v>90.141614716777752</v>
      </c>
    </row>
    <row r="91" spans="1:12" ht="33.75" customHeight="1">
      <c r="A91" s="89" t="s">
        <v>211</v>
      </c>
      <c r="B91" s="49">
        <v>918</v>
      </c>
      <c r="C91" s="5" t="s">
        <v>18</v>
      </c>
      <c r="D91" s="5" t="s">
        <v>30</v>
      </c>
      <c r="E91" s="5" t="s">
        <v>49</v>
      </c>
      <c r="F91" s="5" t="s">
        <v>24</v>
      </c>
      <c r="G91" s="5" t="s">
        <v>37</v>
      </c>
      <c r="H91" s="5" t="s">
        <v>212</v>
      </c>
      <c r="I91" s="4"/>
      <c r="J91" s="119">
        <f>J92</f>
        <v>271.64479</v>
      </c>
      <c r="K91" s="119">
        <f t="shared" si="20"/>
        <v>244.86500000000001</v>
      </c>
      <c r="L91" s="26">
        <f t="shared" si="16"/>
        <v>90.141614716777752</v>
      </c>
    </row>
    <row r="92" spans="1:12" ht="24" customHeight="1">
      <c r="A92" s="57" t="s">
        <v>105</v>
      </c>
      <c r="B92" s="49">
        <v>918</v>
      </c>
      <c r="C92" s="5" t="s">
        <v>18</v>
      </c>
      <c r="D92" s="5" t="s">
        <v>30</v>
      </c>
      <c r="E92" s="5" t="s">
        <v>49</v>
      </c>
      <c r="F92" s="5" t="s">
        <v>24</v>
      </c>
      <c r="G92" s="5" t="s">
        <v>37</v>
      </c>
      <c r="H92" s="5" t="s">
        <v>212</v>
      </c>
      <c r="I92" s="4" t="s">
        <v>107</v>
      </c>
      <c r="J92" s="119">
        <f>J93</f>
        <v>271.64479</v>
      </c>
      <c r="K92" s="119">
        <f t="shared" si="20"/>
        <v>244.86500000000001</v>
      </c>
      <c r="L92" s="26">
        <f t="shared" si="16"/>
        <v>90.141614716777752</v>
      </c>
    </row>
    <row r="93" spans="1:12" ht="32.25" customHeight="1">
      <c r="A93" s="57" t="s">
        <v>106</v>
      </c>
      <c r="B93" s="49">
        <v>918</v>
      </c>
      <c r="C93" s="5" t="s">
        <v>18</v>
      </c>
      <c r="D93" s="5" t="s">
        <v>30</v>
      </c>
      <c r="E93" s="5" t="s">
        <v>49</v>
      </c>
      <c r="F93" s="5" t="s">
        <v>24</v>
      </c>
      <c r="G93" s="5" t="s">
        <v>37</v>
      </c>
      <c r="H93" s="5" t="s">
        <v>212</v>
      </c>
      <c r="I93" s="4" t="s">
        <v>108</v>
      </c>
      <c r="J93" s="119">
        <f>205.04479+66.6</f>
        <v>271.64479</v>
      </c>
      <c r="K93" s="146">
        <v>244.86500000000001</v>
      </c>
      <c r="L93" s="26">
        <f t="shared" si="16"/>
        <v>90.141614716777752</v>
      </c>
    </row>
    <row r="94" spans="1:12" ht="24" customHeight="1">
      <c r="A94" s="166" t="s">
        <v>214</v>
      </c>
      <c r="B94" s="49">
        <v>918</v>
      </c>
      <c r="C94" s="67" t="s">
        <v>18</v>
      </c>
      <c r="D94" s="67" t="s">
        <v>142</v>
      </c>
      <c r="E94" s="5"/>
      <c r="F94" s="5"/>
      <c r="G94" s="5"/>
      <c r="H94" s="5"/>
      <c r="I94" s="4"/>
      <c r="J94" s="167">
        <f>J95</f>
        <v>290</v>
      </c>
      <c r="K94" s="167">
        <f t="shared" ref="K94:K98" si="21">K95</f>
        <v>290</v>
      </c>
      <c r="L94" s="72">
        <f t="shared" si="16"/>
        <v>100</v>
      </c>
    </row>
    <row r="95" spans="1:12" ht="54" customHeight="1">
      <c r="A95" s="88" t="s">
        <v>224</v>
      </c>
      <c r="B95" s="49">
        <v>918</v>
      </c>
      <c r="C95" s="5" t="s">
        <v>18</v>
      </c>
      <c r="D95" s="5" t="s">
        <v>142</v>
      </c>
      <c r="E95" s="5" t="s">
        <v>223</v>
      </c>
      <c r="F95" s="5"/>
      <c r="G95" s="5"/>
      <c r="H95" s="5"/>
      <c r="I95" s="4"/>
      <c r="J95" s="119">
        <f>J96</f>
        <v>290</v>
      </c>
      <c r="K95" s="119">
        <f t="shared" si="21"/>
        <v>290</v>
      </c>
      <c r="L95" s="26">
        <f t="shared" si="16"/>
        <v>100</v>
      </c>
    </row>
    <row r="96" spans="1:12" ht="54" customHeight="1">
      <c r="A96" s="89" t="s">
        <v>222</v>
      </c>
      <c r="B96" s="49">
        <v>918</v>
      </c>
      <c r="C96" s="5" t="s">
        <v>18</v>
      </c>
      <c r="D96" s="5" t="s">
        <v>142</v>
      </c>
      <c r="E96" s="5" t="s">
        <v>223</v>
      </c>
      <c r="F96" s="5" t="s">
        <v>35</v>
      </c>
      <c r="G96" s="5" t="s">
        <v>17</v>
      </c>
      <c r="H96" s="5"/>
      <c r="I96" s="4"/>
      <c r="J96" s="119">
        <f>J97</f>
        <v>290</v>
      </c>
      <c r="K96" s="119">
        <f>K97</f>
        <v>290</v>
      </c>
      <c r="L96" s="26">
        <f t="shared" si="16"/>
        <v>100</v>
      </c>
    </row>
    <row r="97" spans="1:12" ht="83.25" customHeight="1">
      <c r="A97" s="89" t="s">
        <v>215</v>
      </c>
      <c r="B97" s="49">
        <v>918</v>
      </c>
      <c r="C97" s="5" t="s">
        <v>18</v>
      </c>
      <c r="D97" s="5" t="s">
        <v>142</v>
      </c>
      <c r="E97" s="5" t="s">
        <v>223</v>
      </c>
      <c r="F97" s="5" t="s">
        <v>35</v>
      </c>
      <c r="G97" s="5" t="s">
        <v>17</v>
      </c>
      <c r="H97" s="5" t="s">
        <v>216</v>
      </c>
      <c r="I97" s="4"/>
      <c r="J97" s="119">
        <f>J98</f>
        <v>290</v>
      </c>
      <c r="K97" s="119">
        <f t="shared" si="21"/>
        <v>290</v>
      </c>
      <c r="L97" s="26">
        <f t="shared" si="16"/>
        <v>100</v>
      </c>
    </row>
    <row r="98" spans="1:12" ht="27.75" customHeight="1">
      <c r="A98" s="57" t="s">
        <v>105</v>
      </c>
      <c r="B98" s="49">
        <v>918</v>
      </c>
      <c r="C98" s="5" t="s">
        <v>18</v>
      </c>
      <c r="D98" s="5" t="s">
        <v>142</v>
      </c>
      <c r="E98" s="5" t="s">
        <v>223</v>
      </c>
      <c r="F98" s="5" t="s">
        <v>35</v>
      </c>
      <c r="G98" s="5" t="s">
        <v>17</v>
      </c>
      <c r="H98" s="5" t="s">
        <v>216</v>
      </c>
      <c r="I98" s="4" t="s">
        <v>107</v>
      </c>
      <c r="J98" s="119">
        <f>J99</f>
        <v>290</v>
      </c>
      <c r="K98" s="119">
        <f t="shared" si="21"/>
        <v>290</v>
      </c>
      <c r="L98" s="26">
        <f t="shared" si="16"/>
        <v>100</v>
      </c>
    </row>
    <row r="99" spans="1:12" ht="32.25" customHeight="1">
      <c r="A99" s="57" t="s">
        <v>106</v>
      </c>
      <c r="B99" s="49">
        <v>918</v>
      </c>
      <c r="C99" s="5" t="s">
        <v>18</v>
      </c>
      <c r="D99" s="5" t="s">
        <v>142</v>
      </c>
      <c r="E99" s="5" t="s">
        <v>223</v>
      </c>
      <c r="F99" s="5" t="s">
        <v>35</v>
      </c>
      <c r="G99" s="5" t="s">
        <v>17</v>
      </c>
      <c r="H99" s="5" t="s">
        <v>216</v>
      </c>
      <c r="I99" s="4" t="s">
        <v>108</v>
      </c>
      <c r="J99" s="119">
        <f>600-310</f>
        <v>290</v>
      </c>
      <c r="K99" s="146">
        <v>290</v>
      </c>
      <c r="L99" s="26">
        <f t="shared" si="16"/>
        <v>100</v>
      </c>
    </row>
    <row r="100" spans="1:12" ht="23.25" customHeight="1">
      <c r="A100" s="59" t="s">
        <v>21</v>
      </c>
      <c r="B100" s="49">
        <v>918</v>
      </c>
      <c r="C100" s="50" t="s">
        <v>20</v>
      </c>
      <c r="D100" s="50"/>
      <c r="E100" s="50"/>
      <c r="F100" s="50"/>
      <c r="G100" s="50"/>
      <c r="H100" s="78"/>
      <c r="I100" s="78"/>
      <c r="J100" s="72">
        <f>J101+J107</f>
        <v>176</v>
      </c>
      <c r="K100" s="72">
        <f>K101+K107</f>
        <v>121.708</v>
      </c>
      <c r="L100" s="72">
        <f t="shared" si="16"/>
        <v>69.152272727272717</v>
      </c>
    </row>
    <row r="101" spans="1:12">
      <c r="A101" s="59" t="s">
        <v>57</v>
      </c>
      <c r="B101" s="49">
        <v>918</v>
      </c>
      <c r="C101" s="50" t="s">
        <v>20</v>
      </c>
      <c r="D101" s="50" t="s">
        <v>28</v>
      </c>
      <c r="E101" s="50"/>
      <c r="F101" s="50"/>
      <c r="G101" s="50"/>
      <c r="H101" s="78"/>
      <c r="I101" s="78"/>
      <c r="J101" s="72">
        <f>J102</f>
        <v>30</v>
      </c>
      <c r="K101" s="72">
        <f t="shared" ref="K101" si="22">K102</f>
        <v>0</v>
      </c>
      <c r="L101" s="72">
        <f t="shared" si="16"/>
        <v>0</v>
      </c>
    </row>
    <row r="102" spans="1:12" ht="31.5">
      <c r="A102" s="88" t="s">
        <v>134</v>
      </c>
      <c r="B102" s="49">
        <v>918</v>
      </c>
      <c r="C102" s="4" t="s">
        <v>20</v>
      </c>
      <c r="D102" s="4" t="s">
        <v>28</v>
      </c>
      <c r="E102" s="4" t="s">
        <v>49</v>
      </c>
      <c r="F102" s="4"/>
      <c r="G102" s="4"/>
      <c r="H102" s="8"/>
      <c r="I102" s="144"/>
      <c r="J102" s="26">
        <f>J103</f>
        <v>30</v>
      </c>
      <c r="K102" s="26">
        <f t="shared" ref="K102:K105" si="23">K103</f>
        <v>0</v>
      </c>
      <c r="L102" s="26">
        <f t="shared" si="16"/>
        <v>0</v>
      </c>
    </row>
    <row r="103" spans="1:12" ht="47.25">
      <c r="A103" s="89" t="s">
        <v>135</v>
      </c>
      <c r="B103" s="49">
        <v>918</v>
      </c>
      <c r="C103" s="4" t="s">
        <v>20</v>
      </c>
      <c r="D103" s="4" t="s">
        <v>28</v>
      </c>
      <c r="E103" s="4" t="s">
        <v>49</v>
      </c>
      <c r="F103" s="4" t="s">
        <v>24</v>
      </c>
      <c r="G103" s="4"/>
      <c r="H103" s="8"/>
      <c r="I103" s="144"/>
      <c r="J103" s="26">
        <f>J104</f>
        <v>30</v>
      </c>
      <c r="K103" s="26">
        <f t="shared" si="23"/>
        <v>0</v>
      </c>
      <c r="L103" s="26">
        <f t="shared" si="16"/>
        <v>0</v>
      </c>
    </row>
    <row r="104" spans="1:12" ht="63">
      <c r="A104" s="7" t="s">
        <v>202</v>
      </c>
      <c r="B104" s="49">
        <v>918</v>
      </c>
      <c r="C104" s="4" t="s">
        <v>20</v>
      </c>
      <c r="D104" s="4" t="s">
        <v>28</v>
      </c>
      <c r="E104" s="4">
        <v>89</v>
      </c>
      <c r="F104" s="4">
        <v>1</v>
      </c>
      <c r="G104" s="4" t="s">
        <v>37</v>
      </c>
      <c r="H104" s="4" t="s">
        <v>203</v>
      </c>
      <c r="I104" s="74"/>
      <c r="J104" s="26">
        <f>J105</f>
        <v>30</v>
      </c>
      <c r="K104" s="26">
        <f t="shared" si="23"/>
        <v>0</v>
      </c>
      <c r="L104" s="26">
        <f t="shared" si="16"/>
        <v>0</v>
      </c>
    </row>
    <row r="105" spans="1:12" ht="31.5">
      <c r="A105" s="57" t="s">
        <v>105</v>
      </c>
      <c r="B105" s="49">
        <v>918</v>
      </c>
      <c r="C105" s="4" t="s">
        <v>20</v>
      </c>
      <c r="D105" s="4" t="s">
        <v>28</v>
      </c>
      <c r="E105" s="4">
        <v>89</v>
      </c>
      <c r="F105" s="4">
        <v>1</v>
      </c>
      <c r="G105" s="4" t="s">
        <v>37</v>
      </c>
      <c r="H105" s="4" t="s">
        <v>203</v>
      </c>
      <c r="I105" s="74" t="s">
        <v>107</v>
      </c>
      <c r="J105" s="26">
        <f>J106</f>
        <v>30</v>
      </c>
      <c r="K105" s="26">
        <f t="shared" si="23"/>
        <v>0</v>
      </c>
      <c r="L105" s="26">
        <f t="shared" si="16"/>
        <v>0</v>
      </c>
    </row>
    <row r="106" spans="1:12" ht="31.5">
      <c r="A106" s="57" t="s">
        <v>106</v>
      </c>
      <c r="B106" s="49">
        <v>918</v>
      </c>
      <c r="C106" s="4" t="s">
        <v>20</v>
      </c>
      <c r="D106" s="4" t="s">
        <v>28</v>
      </c>
      <c r="E106" s="4">
        <v>89</v>
      </c>
      <c r="F106" s="4">
        <v>1</v>
      </c>
      <c r="G106" s="4" t="s">
        <v>37</v>
      </c>
      <c r="H106" s="4" t="s">
        <v>203</v>
      </c>
      <c r="I106" s="74" t="s">
        <v>108</v>
      </c>
      <c r="J106" s="26">
        <f>30</f>
        <v>30</v>
      </c>
      <c r="K106" s="26">
        <v>0</v>
      </c>
      <c r="L106" s="26">
        <f t="shared" si="16"/>
        <v>0</v>
      </c>
    </row>
    <row r="107" spans="1:12">
      <c r="A107" s="59" t="s">
        <v>58</v>
      </c>
      <c r="B107" s="49">
        <v>918</v>
      </c>
      <c r="C107" s="50" t="s">
        <v>20</v>
      </c>
      <c r="D107" s="50" t="s">
        <v>29</v>
      </c>
      <c r="E107" s="50"/>
      <c r="F107" s="50"/>
      <c r="G107" s="122"/>
      <c r="H107" s="78"/>
      <c r="I107" s="78"/>
      <c r="J107" s="72">
        <f>J108</f>
        <v>146</v>
      </c>
      <c r="K107" s="72">
        <f>K108</f>
        <v>121.708</v>
      </c>
      <c r="L107" s="72">
        <f t="shared" si="16"/>
        <v>83.361643835616434</v>
      </c>
    </row>
    <row r="108" spans="1:12" ht="31.5">
      <c r="A108" s="88" t="s">
        <v>134</v>
      </c>
      <c r="B108" s="49">
        <v>918</v>
      </c>
      <c r="C108" s="4" t="s">
        <v>20</v>
      </c>
      <c r="D108" s="4" t="s">
        <v>29</v>
      </c>
      <c r="E108" s="4" t="s">
        <v>49</v>
      </c>
      <c r="F108" s="4"/>
      <c r="G108" s="79"/>
      <c r="H108" s="25"/>
      <c r="I108" s="25"/>
      <c r="J108" s="26">
        <f>J109</f>
        <v>146</v>
      </c>
      <c r="K108" s="26">
        <f t="shared" ref="K108" si="24">K109</f>
        <v>121.708</v>
      </c>
      <c r="L108" s="26">
        <f t="shared" si="16"/>
        <v>83.361643835616434</v>
      </c>
    </row>
    <row r="109" spans="1:12" ht="47.25">
      <c r="A109" s="89" t="s">
        <v>135</v>
      </c>
      <c r="B109" s="49">
        <v>918</v>
      </c>
      <c r="C109" s="4" t="s">
        <v>20</v>
      </c>
      <c r="D109" s="4" t="s">
        <v>29</v>
      </c>
      <c r="E109" s="4" t="s">
        <v>49</v>
      </c>
      <c r="F109" s="8">
        <v>1</v>
      </c>
      <c r="G109" s="79"/>
      <c r="H109" s="25"/>
      <c r="I109" s="25"/>
      <c r="J109" s="26">
        <f>J110+J113</f>
        <v>146</v>
      </c>
      <c r="K109" s="26">
        <f t="shared" ref="K109" si="25">K110+K113</f>
        <v>121.708</v>
      </c>
      <c r="L109" s="26">
        <f t="shared" si="16"/>
        <v>83.361643835616434</v>
      </c>
    </row>
    <row r="110" spans="1:12">
      <c r="A110" s="57" t="s">
        <v>59</v>
      </c>
      <c r="B110" s="49">
        <v>918</v>
      </c>
      <c r="C110" s="4" t="s">
        <v>20</v>
      </c>
      <c r="D110" s="4" t="s">
        <v>29</v>
      </c>
      <c r="E110" s="4" t="s">
        <v>49</v>
      </c>
      <c r="F110" s="8">
        <v>1</v>
      </c>
      <c r="G110" s="5" t="s">
        <v>37</v>
      </c>
      <c r="H110" s="8">
        <v>43010</v>
      </c>
      <c r="I110" s="25"/>
      <c r="J110" s="26">
        <f>J111</f>
        <v>86</v>
      </c>
      <c r="K110" s="26">
        <f t="shared" ref="K110:K111" si="26">K111</f>
        <v>86</v>
      </c>
      <c r="L110" s="26">
        <f t="shared" si="16"/>
        <v>100</v>
      </c>
    </row>
    <row r="111" spans="1:12" ht="17.25" customHeight="1">
      <c r="A111" s="57" t="s">
        <v>105</v>
      </c>
      <c r="B111" s="49">
        <v>918</v>
      </c>
      <c r="C111" s="4" t="s">
        <v>20</v>
      </c>
      <c r="D111" s="4" t="s">
        <v>29</v>
      </c>
      <c r="E111" s="4" t="s">
        <v>49</v>
      </c>
      <c r="F111" s="8">
        <v>1</v>
      </c>
      <c r="G111" s="5" t="s">
        <v>37</v>
      </c>
      <c r="H111" s="8">
        <v>43010</v>
      </c>
      <c r="I111" s="8">
        <v>200</v>
      </c>
      <c r="J111" s="26">
        <f>J112</f>
        <v>86</v>
      </c>
      <c r="K111" s="26">
        <f t="shared" si="26"/>
        <v>86</v>
      </c>
      <c r="L111" s="26">
        <f t="shared" si="16"/>
        <v>100</v>
      </c>
    </row>
    <row r="112" spans="1:12" ht="31.5">
      <c r="A112" s="57" t="s">
        <v>106</v>
      </c>
      <c r="B112" s="49">
        <v>918</v>
      </c>
      <c r="C112" s="4" t="s">
        <v>20</v>
      </c>
      <c r="D112" s="4" t="s">
        <v>29</v>
      </c>
      <c r="E112" s="4" t="s">
        <v>49</v>
      </c>
      <c r="F112" s="8">
        <v>1</v>
      </c>
      <c r="G112" s="5" t="s">
        <v>37</v>
      </c>
      <c r="H112" s="8">
        <v>43010</v>
      </c>
      <c r="I112" s="8">
        <v>240</v>
      </c>
      <c r="J112" s="26">
        <v>86</v>
      </c>
      <c r="K112" s="26">
        <v>86</v>
      </c>
      <c r="L112" s="26">
        <f t="shared" si="16"/>
        <v>100</v>
      </c>
    </row>
    <row r="113" spans="1:12" ht="19.5" customHeight="1">
      <c r="A113" s="57" t="s">
        <v>140</v>
      </c>
      <c r="B113" s="49">
        <v>918</v>
      </c>
      <c r="C113" s="4" t="s">
        <v>20</v>
      </c>
      <c r="D113" s="4" t="s">
        <v>29</v>
      </c>
      <c r="E113" s="4" t="s">
        <v>49</v>
      </c>
      <c r="F113" s="8">
        <v>1</v>
      </c>
      <c r="G113" s="5" t="s">
        <v>37</v>
      </c>
      <c r="H113" s="8">
        <v>43040</v>
      </c>
      <c r="I113" s="25"/>
      <c r="J113" s="26">
        <f>J114</f>
        <v>60</v>
      </c>
      <c r="K113" s="26">
        <f t="shared" ref="K113:K114" si="27">K114</f>
        <v>35.707999999999998</v>
      </c>
      <c r="L113" s="26">
        <f t="shared" si="16"/>
        <v>59.513333333333328</v>
      </c>
    </row>
    <row r="114" spans="1:12" ht="16.5" customHeight="1">
      <c r="A114" s="57" t="s">
        <v>105</v>
      </c>
      <c r="B114" s="49">
        <v>918</v>
      </c>
      <c r="C114" s="4" t="s">
        <v>20</v>
      </c>
      <c r="D114" s="4" t="s">
        <v>29</v>
      </c>
      <c r="E114" s="4" t="s">
        <v>49</v>
      </c>
      <c r="F114" s="8">
        <v>1</v>
      </c>
      <c r="G114" s="5" t="s">
        <v>37</v>
      </c>
      <c r="H114" s="8">
        <v>43040</v>
      </c>
      <c r="I114" s="8">
        <v>200</v>
      </c>
      <c r="J114" s="26">
        <f>J115</f>
        <v>60</v>
      </c>
      <c r="K114" s="26">
        <f t="shared" si="27"/>
        <v>35.707999999999998</v>
      </c>
      <c r="L114" s="26">
        <f t="shared" si="16"/>
        <v>59.513333333333328</v>
      </c>
    </row>
    <row r="115" spans="1:12" ht="38.25" customHeight="1">
      <c r="A115" s="57" t="s">
        <v>106</v>
      </c>
      <c r="B115" s="49">
        <v>918</v>
      </c>
      <c r="C115" s="4" t="s">
        <v>20</v>
      </c>
      <c r="D115" s="4" t="s">
        <v>29</v>
      </c>
      <c r="E115" s="4" t="s">
        <v>49</v>
      </c>
      <c r="F115" s="8">
        <v>1</v>
      </c>
      <c r="G115" s="5" t="s">
        <v>37</v>
      </c>
      <c r="H115" s="8">
        <v>43040</v>
      </c>
      <c r="I115" s="8">
        <v>240</v>
      </c>
      <c r="J115" s="26">
        <v>60</v>
      </c>
      <c r="K115" s="26">
        <v>35.707999999999998</v>
      </c>
      <c r="L115" s="26">
        <f t="shared" si="16"/>
        <v>59.513333333333328</v>
      </c>
    </row>
    <row r="116" spans="1:12">
      <c r="A116" s="59" t="s">
        <v>60</v>
      </c>
      <c r="B116" s="49">
        <v>918</v>
      </c>
      <c r="C116" s="50" t="s">
        <v>31</v>
      </c>
      <c r="D116" s="50"/>
      <c r="E116" s="53"/>
      <c r="F116" s="50"/>
      <c r="G116" s="50"/>
      <c r="H116" s="50"/>
      <c r="I116" s="73"/>
      <c r="J116" s="123">
        <f t="shared" ref="J116:K121" si="28">J117</f>
        <v>136.00287</v>
      </c>
      <c r="K116" s="123">
        <f t="shared" si="28"/>
        <v>136.00200000000001</v>
      </c>
      <c r="L116" s="72">
        <f t="shared" si="16"/>
        <v>99.999360307617053</v>
      </c>
    </row>
    <row r="117" spans="1:12">
      <c r="A117" s="80" t="s">
        <v>27</v>
      </c>
      <c r="B117" s="49">
        <v>918</v>
      </c>
      <c r="C117" s="50" t="s">
        <v>31</v>
      </c>
      <c r="D117" s="50" t="s">
        <v>17</v>
      </c>
      <c r="E117" s="73"/>
      <c r="F117" s="50"/>
      <c r="G117" s="50"/>
      <c r="H117" s="50"/>
      <c r="I117" s="73"/>
      <c r="J117" s="123">
        <f t="shared" si="28"/>
        <v>136.00287</v>
      </c>
      <c r="K117" s="123">
        <f t="shared" si="28"/>
        <v>136.00200000000001</v>
      </c>
      <c r="L117" s="72">
        <f t="shared" si="16"/>
        <v>99.999360307617053</v>
      </c>
    </row>
    <row r="118" spans="1:12" ht="31.5">
      <c r="A118" s="88" t="s">
        <v>134</v>
      </c>
      <c r="B118" s="49">
        <v>918</v>
      </c>
      <c r="C118" s="4" t="s">
        <v>31</v>
      </c>
      <c r="D118" s="4" t="s">
        <v>17</v>
      </c>
      <c r="E118" s="4">
        <v>89</v>
      </c>
      <c r="F118" s="4"/>
      <c r="G118" s="4"/>
      <c r="H118" s="4"/>
      <c r="I118" s="74"/>
      <c r="J118" s="56">
        <f t="shared" si="28"/>
        <v>136.00287</v>
      </c>
      <c r="K118" s="56">
        <f t="shared" si="28"/>
        <v>136.00200000000001</v>
      </c>
      <c r="L118" s="26">
        <f t="shared" si="16"/>
        <v>99.999360307617053</v>
      </c>
    </row>
    <row r="119" spans="1:12" ht="47.25">
      <c r="A119" s="89" t="s">
        <v>135</v>
      </c>
      <c r="B119" s="49">
        <v>918</v>
      </c>
      <c r="C119" s="4" t="s">
        <v>31</v>
      </c>
      <c r="D119" s="4" t="s">
        <v>17</v>
      </c>
      <c r="E119" s="4">
        <v>89</v>
      </c>
      <c r="F119" s="4">
        <v>1</v>
      </c>
      <c r="G119" s="4"/>
      <c r="H119" s="4"/>
      <c r="I119" s="74"/>
      <c r="J119" s="56">
        <f t="shared" si="28"/>
        <v>136.00287</v>
      </c>
      <c r="K119" s="56">
        <f>K120</f>
        <v>136.00200000000001</v>
      </c>
      <c r="L119" s="26">
        <f t="shared" si="16"/>
        <v>99.999360307617053</v>
      </c>
    </row>
    <row r="120" spans="1:12">
      <c r="A120" s="54" t="s">
        <v>100</v>
      </c>
      <c r="B120" s="49">
        <v>918</v>
      </c>
      <c r="C120" s="81" t="s">
        <v>31</v>
      </c>
      <c r="D120" s="81" t="s">
        <v>17</v>
      </c>
      <c r="E120" s="82">
        <v>89</v>
      </c>
      <c r="F120" s="5">
        <v>1</v>
      </c>
      <c r="G120" s="5" t="s">
        <v>37</v>
      </c>
      <c r="H120" s="5" t="s">
        <v>62</v>
      </c>
      <c r="I120" s="82"/>
      <c r="J120" s="56">
        <f t="shared" si="28"/>
        <v>136.00287</v>
      </c>
      <c r="K120" s="56">
        <f t="shared" si="28"/>
        <v>136.00200000000001</v>
      </c>
      <c r="L120" s="26">
        <f t="shared" si="16"/>
        <v>99.999360307617053</v>
      </c>
    </row>
    <row r="121" spans="1:12">
      <c r="A121" s="54" t="s">
        <v>101</v>
      </c>
      <c r="B121" s="49">
        <v>918</v>
      </c>
      <c r="C121" s="81" t="s">
        <v>31</v>
      </c>
      <c r="D121" s="81" t="s">
        <v>17</v>
      </c>
      <c r="E121" s="82">
        <v>89</v>
      </c>
      <c r="F121" s="5">
        <v>1</v>
      </c>
      <c r="G121" s="5" t="s">
        <v>37</v>
      </c>
      <c r="H121" s="5" t="s">
        <v>62</v>
      </c>
      <c r="I121" s="82" t="s">
        <v>103</v>
      </c>
      <c r="J121" s="56">
        <f t="shared" si="28"/>
        <v>136.00287</v>
      </c>
      <c r="K121" s="56">
        <f t="shared" si="28"/>
        <v>136.00200000000001</v>
      </c>
      <c r="L121" s="26">
        <f t="shared" si="16"/>
        <v>99.999360307617053</v>
      </c>
    </row>
    <row r="122" spans="1:12">
      <c r="A122" s="54" t="s">
        <v>102</v>
      </c>
      <c r="B122" s="49">
        <v>918</v>
      </c>
      <c r="C122" s="81" t="s">
        <v>31</v>
      </c>
      <c r="D122" s="81" t="s">
        <v>17</v>
      </c>
      <c r="E122" s="82">
        <v>89</v>
      </c>
      <c r="F122" s="5">
        <v>1</v>
      </c>
      <c r="G122" s="5" t="s">
        <v>37</v>
      </c>
      <c r="H122" s="5" t="s">
        <v>62</v>
      </c>
      <c r="I122" s="82" t="s">
        <v>104</v>
      </c>
      <c r="J122" s="56">
        <f>128.8+7.20287</f>
        <v>136.00287</v>
      </c>
      <c r="K122" s="56">
        <v>136.00200000000001</v>
      </c>
      <c r="L122" s="26">
        <f t="shared" si="16"/>
        <v>99.999360307617053</v>
      </c>
    </row>
    <row r="123" spans="1:12">
      <c r="A123" s="52" t="s">
        <v>19</v>
      </c>
      <c r="B123" s="49">
        <v>918</v>
      </c>
      <c r="C123" s="124" t="s">
        <v>32</v>
      </c>
      <c r="D123" s="124"/>
      <c r="E123" s="125"/>
      <c r="F123" s="67"/>
      <c r="G123" s="67"/>
      <c r="H123" s="67"/>
      <c r="I123" s="125"/>
      <c r="J123" s="123">
        <f t="shared" ref="J123:K128" si="29">J124</f>
        <v>20.12</v>
      </c>
      <c r="K123" s="123">
        <f t="shared" si="29"/>
        <v>20.119</v>
      </c>
      <c r="L123" s="72">
        <f t="shared" si="16"/>
        <v>99.995029821073558</v>
      </c>
    </row>
    <row r="124" spans="1:12">
      <c r="A124" s="52" t="s">
        <v>63</v>
      </c>
      <c r="B124" s="49">
        <v>918</v>
      </c>
      <c r="C124" s="67">
        <v>13</v>
      </c>
      <c r="D124" s="67" t="s">
        <v>17</v>
      </c>
      <c r="E124" s="68"/>
      <c r="F124" s="67"/>
      <c r="G124" s="67"/>
      <c r="H124" s="67"/>
      <c r="I124" s="125"/>
      <c r="J124" s="123">
        <f t="shared" si="29"/>
        <v>20.12</v>
      </c>
      <c r="K124" s="123">
        <f t="shared" si="29"/>
        <v>20.119</v>
      </c>
      <c r="L124" s="72">
        <f t="shared" si="16"/>
        <v>99.995029821073558</v>
      </c>
    </row>
    <row r="125" spans="1:12" ht="31.5">
      <c r="A125" s="88" t="s">
        <v>134</v>
      </c>
      <c r="B125" s="49">
        <v>918</v>
      </c>
      <c r="C125" s="5" t="s">
        <v>32</v>
      </c>
      <c r="D125" s="5" t="s">
        <v>17</v>
      </c>
      <c r="E125" s="4">
        <v>89</v>
      </c>
      <c r="F125" s="4"/>
      <c r="G125" s="5"/>
      <c r="H125" s="5"/>
      <c r="I125" s="82"/>
      <c r="J125" s="56">
        <f t="shared" si="29"/>
        <v>20.12</v>
      </c>
      <c r="K125" s="56">
        <f t="shared" si="29"/>
        <v>20.119</v>
      </c>
      <c r="L125" s="26">
        <f t="shared" si="16"/>
        <v>99.995029821073558</v>
      </c>
    </row>
    <row r="126" spans="1:12" ht="47.25">
      <c r="A126" s="89" t="s">
        <v>135</v>
      </c>
      <c r="B126" s="49">
        <v>918</v>
      </c>
      <c r="C126" s="5" t="s">
        <v>32</v>
      </c>
      <c r="D126" s="5" t="s">
        <v>17</v>
      </c>
      <c r="E126" s="4">
        <v>89</v>
      </c>
      <c r="F126" s="4">
        <v>1</v>
      </c>
      <c r="G126" s="5"/>
      <c r="H126" s="5"/>
      <c r="I126" s="82"/>
      <c r="J126" s="56">
        <f t="shared" si="29"/>
        <v>20.12</v>
      </c>
      <c r="K126" s="56">
        <f t="shared" si="29"/>
        <v>20.119</v>
      </c>
      <c r="L126" s="26">
        <f t="shared" si="16"/>
        <v>99.995029821073558</v>
      </c>
    </row>
    <row r="127" spans="1:12">
      <c r="A127" s="57" t="s">
        <v>64</v>
      </c>
      <c r="B127" s="49">
        <v>918</v>
      </c>
      <c r="C127" s="5">
        <v>13</v>
      </c>
      <c r="D127" s="5" t="s">
        <v>17</v>
      </c>
      <c r="E127" s="69">
        <v>89</v>
      </c>
      <c r="F127" s="5">
        <v>1</v>
      </c>
      <c r="G127" s="5" t="s">
        <v>37</v>
      </c>
      <c r="H127" s="5">
        <v>41240</v>
      </c>
      <c r="I127" s="82"/>
      <c r="J127" s="61">
        <f t="shared" si="29"/>
        <v>20.12</v>
      </c>
      <c r="K127" s="61">
        <f t="shared" si="29"/>
        <v>20.119</v>
      </c>
      <c r="L127" s="26">
        <f t="shared" si="16"/>
        <v>99.995029821073558</v>
      </c>
    </row>
    <row r="128" spans="1:12">
      <c r="A128" s="57" t="s">
        <v>98</v>
      </c>
      <c r="B128" s="49">
        <v>918</v>
      </c>
      <c r="C128" s="5">
        <v>13</v>
      </c>
      <c r="D128" s="5" t="s">
        <v>17</v>
      </c>
      <c r="E128" s="69">
        <v>89</v>
      </c>
      <c r="F128" s="5">
        <v>1</v>
      </c>
      <c r="G128" s="5" t="s">
        <v>37</v>
      </c>
      <c r="H128" s="5" t="s">
        <v>68</v>
      </c>
      <c r="I128" s="82" t="s">
        <v>99</v>
      </c>
      <c r="J128" s="61">
        <f t="shared" si="29"/>
        <v>20.12</v>
      </c>
      <c r="K128" s="61">
        <f t="shared" si="29"/>
        <v>20.119</v>
      </c>
      <c r="L128" s="26">
        <f t="shared" si="16"/>
        <v>99.995029821073558</v>
      </c>
    </row>
    <row r="129" spans="1:12">
      <c r="A129" s="62" t="s">
        <v>65</v>
      </c>
      <c r="B129" s="49">
        <v>918</v>
      </c>
      <c r="C129" s="5">
        <v>13</v>
      </c>
      <c r="D129" s="5" t="s">
        <v>17</v>
      </c>
      <c r="E129" s="69">
        <v>89</v>
      </c>
      <c r="F129" s="5">
        <v>1</v>
      </c>
      <c r="G129" s="5" t="s">
        <v>37</v>
      </c>
      <c r="H129" s="5">
        <v>41240</v>
      </c>
      <c r="I129" s="82">
        <v>730</v>
      </c>
      <c r="J129" s="61">
        <f>2.3+17.82</f>
        <v>20.12</v>
      </c>
      <c r="K129" s="61">
        <v>20.119</v>
      </c>
      <c r="L129" s="26">
        <f t="shared" si="16"/>
        <v>99.995029821073558</v>
      </c>
    </row>
  </sheetData>
  <autoFilter ref="A6:L129"/>
  <mergeCells count="9">
    <mergeCell ref="J1:L1"/>
    <mergeCell ref="E4:H5"/>
    <mergeCell ref="A2:L2"/>
    <mergeCell ref="J4:L4"/>
    <mergeCell ref="A4:A5"/>
    <mergeCell ref="B4:B5"/>
    <mergeCell ref="C4:C5"/>
    <mergeCell ref="D4:D5"/>
    <mergeCell ref="I4:I5"/>
  </mergeCells>
  <phoneticPr fontId="6" type="noConversion"/>
  <conditionalFormatting sqref="G40">
    <cfRule type="expression" dxfId="75" priority="84" stopIfTrue="1">
      <formula>$C40=""</formula>
    </cfRule>
    <cfRule type="expression" dxfId="74" priority="85" stopIfTrue="1">
      <formula>$D40&lt;&gt;""</formula>
    </cfRule>
  </conditionalFormatting>
  <conditionalFormatting sqref="A40">
    <cfRule type="expression" dxfId="73" priority="81" stopIfTrue="1">
      <formula>$F40=""</formula>
    </cfRule>
    <cfRule type="expression" dxfId="72" priority="82" stopIfTrue="1">
      <formula>#REF!&lt;&gt;""</formula>
    </cfRule>
    <cfRule type="expression" dxfId="71" priority="83" stopIfTrue="1">
      <formula>AND($G40="",$F40&lt;&gt;"")</formula>
    </cfRule>
  </conditionalFormatting>
  <conditionalFormatting sqref="F40">
    <cfRule type="expression" dxfId="70" priority="79" stopIfTrue="1">
      <formula>$C40=""</formula>
    </cfRule>
    <cfRule type="expression" dxfId="69" priority="80" stopIfTrue="1">
      <formula>$D40&lt;&gt;""</formula>
    </cfRule>
  </conditionalFormatting>
  <conditionalFormatting sqref="F107:F108">
    <cfRule type="expression" dxfId="68" priority="66" stopIfTrue="1">
      <formula>$C107=""</formula>
    </cfRule>
    <cfRule type="expression" dxfId="67" priority="67" stopIfTrue="1">
      <formula>$D107&lt;&gt;""</formula>
    </cfRule>
  </conditionalFormatting>
  <conditionalFormatting sqref="G107:G109">
    <cfRule type="expression" dxfId="66" priority="64" stopIfTrue="1">
      <formula>$C107=""</formula>
    </cfRule>
    <cfRule type="expression" dxfId="65" priority="65" stopIfTrue="1">
      <formula>$D107&lt;&gt;""</formula>
    </cfRule>
  </conditionalFormatting>
  <conditionalFormatting sqref="A110 A113">
    <cfRule type="expression" dxfId="64" priority="61" stopIfTrue="1">
      <formula>$F110=""</formula>
    </cfRule>
    <cfRule type="expression" dxfId="63" priority="63" stopIfTrue="1">
      <formula>AND($G110="",$F110&lt;&gt;"")</formula>
    </cfRule>
  </conditionalFormatting>
  <conditionalFormatting sqref="A113">
    <cfRule type="expression" dxfId="62" priority="45" stopIfTrue="1">
      <formula>$F113=""</formula>
    </cfRule>
    <cfRule type="expression" dxfId="61" priority="47" stopIfTrue="1">
      <formula>AND($G113="",$F113&lt;&gt;"")</formula>
    </cfRule>
  </conditionalFormatting>
  <conditionalFormatting sqref="F107:F108">
    <cfRule type="expression" dxfId="60" priority="43" stopIfTrue="1">
      <formula>$C107=""</formula>
    </cfRule>
    <cfRule type="expression" dxfId="59" priority="44" stopIfTrue="1">
      <formula>$D107&lt;&gt;""</formula>
    </cfRule>
  </conditionalFormatting>
  <conditionalFormatting sqref="G107:G109">
    <cfRule type="expression" dxfId="58" priority="41" stopIfTrue="1">
      <formula>$C107=""</formula>
    </cfRule>
    <cfRule type="expression" dxfId="57" priority="42" stopIfTrue="1">
      <formula>$D107&lt;&gt;""</formula>
    </cfRule>
  </conditionalFormatting>
  <conditionalFormatting sqref="A40">
    <cfRule type="expression" dxfId="56" priority="38" stopIfTrue="1">
      <formula>$F40=""</formula>
    </cfRule>
    <cfRule type="expression" dxfId="55" priority="39" stopIfTrue="1">
      <formula>#REF!&lt;&gt;""</formula>
    </cfRule>
    <cfRule type="expression" dxfId="54" priority="40" stopIfTrue="1">
      <formula>AND($G40="",$F40&lt;&gt;"")</formula>
    </cfRule>
  </conditionalFormatting>
  <conditionalFormatting sqref="G40">
    <cfRule type="expression" dxfId="53" priority="36" stopIfTrue="1">
      <formula>$C40=""</formula>
    </cfRule>
    <cfRule type="expression" dxfId="52" priority="37" stopIfTrue="1">
      <formula>$D40&lt;&gt;""</formula>
    </cfRule>
  </conditionalFormatting>
  <conditionalFormatting sqref="F40">
    <cfRule type="expression" dxfId="51" priority="34" stopIfTrue="1">
      <formula>$C40=""</formula>
    </cfRule>
    <cfRule type="expression" dxfId="50" priority="35" stopIfTrue="1">
      <formula>$D40&lt;&gt;""</formula>
    </cfRule>
  </conditionalFormatting>
  <conditionalFormatting sqref="A37">
    <cfRule type="expression" dxfId="49" priority="10" stopIfTrue="1">
      <formula>$F37=""</formula>
    </cfRule>
    <cfRule type="expression" dxfId="48" priority="11" stopIfTrue="1">
      <formula>#REF!&lt;&gt;""</formula>
    </cfRule>
    <cfRule type="expression" dxfId="47" priority="12" stopIfTrue="1">
      <formula>AND($G37="",$F37&lt;&gt;"")</formula>
    </cfRule>
  </conditionalFormatting>
  <conditionalFormatting sqref="A37">
    <cfRule type="expression" dxfId="46" priority="7" stopIfTrue="1">
      <formula>$F37=""</formula>
    </cfRule>
    <cfRule type="expression" dxfId="45" priority="8" stopIfTrue="1">
      <formula>#REF!&lt;&gt;""</formula>
    </cfRule>
    <cfRule type="expression" dxfId="44" priority="9" stopIfTrue="1">
      <formula>AND($G37="",$F37&lt;&gt;"")</formula>
    </cfRule>
  </conditionalFormatting>
  <conditionalFormatting sqref="A46">
    <cfRule type="expression" dxfId="43" priority="4" stopIfTrue="1">
      <formula>$F46=""</formula>
    </cfRule>
    <cfRule type="expression" dxfId="42" priority="5" stopIfTrue="1">
      <formula>$H46&lt;&gt;""</formula>
    </cfRule>
    <cfRule type="expression" dxfId="41" priority="6" stopIfTrue="1">
      <formula>AND($G46="",$F46&lt;&gt;"")</formula>
    </cfRule>
  </conditionalFormatting>
  <conditionalFormatting sqref="C46">
    <cfRule type="expression" dxfId="40" priority="1" stopIfTrue="1">
      <formula>$F46=""</formula>
    </cfRule>
    <cfRule type="expression" dxfId="39" priority="2" stopIfTrue="1">
      <formula>#REF!&lt;&gt;""</formula>
    </cfRule>
    <cfRule type="expression" dxfId="38" priority="3" stopIfTrue="1">
      <formula>AND($G46="",$F46&lt;&gt;"")</formula>
    </cfRule>
  </conditionalFormatting>
  <pageMargins left="0.78740157480314965" right="0.78740157480314965" top="0.51181102362204722" bottom="0.39370078740157483" header="0.51181102362204722" footer="0.51181102362204722"/>
  <pageSetup paperSize="9" scale="45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53" stopIfTrue="1" id="{30FC685B-AB8A-45B6-9B61-F294FB9198A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A110 A113</xm:sqref>
        </x14:conditionalFormatting>
        <x14:conditionalFormatting xmlns:xm="http://schemas.microsoft.com/office/excel/2006/main">
          <x14:cfRule type="expression" priority="37" stopIfTrue="1" id="{14DF0874-CBA1-4D17-954B-838B14FC9EBE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A113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M128"/>
  <sheetViews>
    <sheetView view="pageBreakPreview" zoomScaleNormal="75" zoomScaleSheetLayoutView="100" workbookViewId="0">
      <selection activeCell="I45" sqref="I45:J45"/>
    </sheetView>
  </sheetViews>
  <sheetFormatPr defaultColWidth="8.5703125" defaultRowHeight="15.75"/>
  <cols>
    <col min="1" max="1" width="73.5703125" style="41" customWidth="1"/>
    <col min="2" max="2" width="6.7109375" style="42" customWidth="1"/>
    <col min="3" max="3" width="6.28515625" style="42" customWidth="1"/>
    <col min="4" max="4" width="6.5703125" style="42" customWidth="1"/>
    <col min="5" max="5" width="5.140625" style="42" customWidth="1"/>
    <col min="6" max="6" width="6" style="42" customWidth="1"/>
    <col min="7" max="7" width="10" style="42" customWidth="1"/>
    <col min="8" max="8" width="6" style="42" customWidth="1"/>
    <col min="9" max="9" width="13.7109375" style="42" customWidth="1"/>
    <col min="10" max="10" width="13.7109375" style="38" customWidth="1"/>
    <col min="11" max="11" width="13.5703125" style="38" customWidth="1"/>
    <col min="12" max="12" width="61.85546875" style="43" customWidth="1"/>
    <col min="13" max="13" width="11" style="38" customWidth="1"/>
    <col min="14" max="16384" width="8.5703125" style="38"/>
  </cols>
  <sheetData>
    <row r="1" spans="1:13" ht="135.75" customHeight="1">
      <c r="C1" s="171"/>
      <c r="D1" s="171"/>
      <c r="E1" s="171"/>
      <c r="G1" s="10"/>
      <c r="H1" s="10"/>
      <c r="I1" s="187" t="s">
        <v>231</v>
      </c>
      <c r="J1" s="187"/>
      <c r="K1" s="187"/>
      <c r="L1" s="10"/>
      <c r="M1" s="10"/>
    </row>
    <row r="2" spans="1:13" ht="78.75" customHeight="1">
      <c r="A2" s="180" t="s">
        <v>232</v>
      </c>
      <c r="B2" s="180"/>
      <c r="C2" s="180"/>
      <c r="D2" s="180"/>
      <c r="E2" s="180"/>
      <c r="F2" s="180"/>
      <c r="G2" s="180"/>
      <c r="H2" s="180"/>
      <c r="I2" s="180"/>
      <c r="J2" s="180"/>
      <c r="K2" s="180"/>
    </row>
    <row r="3" spans="1:13" ht="18.75" customHeight="1">
      <c r="A3" s="121"/>
      <c r="B3" s="121"/>
      <c r="C3" s="121"/>
      <c r="D3" s="121"/>
      <c r="E3" s="121"/>
      <c r="F3" s="121"/>
      <c r="G3" s="121"/>
      <c r="H3" s="121"/>
      <c r="I3" s="121"/>
      <c r="J3" s="121"/>
      <c r="K3" s="129" t="s">
        <v>177</v>
      </c>
    </row>
    <row r="4" spans="1:13" ht="16.5" customHeight="1">
      <c r="A4" s="181" t="s">
        <v>13</v>
      </c>
      <c r="B4" s="181" t="s">
        <v>14</v>
      </c>
      <c r="C4" s="181" t="s">
        <v>173</v>
      </c>
      <c r="D4" s="181" t="s">
        <v>174</v>
      </c>
      <c r="E4" s="181"/>
      <c r="F4" s="181"/>
      <c r="G4" s="181"/>
      <c r="H4" s="181" t="s">
        <v>175</v>
      </c>
      <c r="I4" s="172" t="s">
        <v>3</v>
      </c>
      <c r="J4" s="172"/>
      <c r="K4" s="172"/>
    </row>
    <row r="5" spans="1:13" ht="36.75" customHeight="1">
      <c r="A5" s="179" t="s">
        <v>176</v>
      </c>
      <c r="B5" s="179" t="s">
        <v>176</v>
      </c>
      <c r="C5" s="179" t="s">
        <v>176</v>
      </c>
      <c r="D5" s="179" t="s">
        <v>176</v>
      </c>
      <c r="E5" s="179"/>
      <c r="F5" s="179"/>
      <c r="G5" s="179"/>
      <c r="H5" s="179" t="s">
        <v>176</v>
      </c>
      <c r="I5" s="170" t="s">
        <v>226</v>
      </c>
      <c r="J5" s="170" t="s">
        <v>227</v>
      </c>
      <c r="K5" s="170" t="s">
        <v>228</v>
      </c>
    </row>
    <row r="6" spans="1:13" ht="14.25" customHeight="1">
      <c r="A6" s="44">
        <v>1</v>
      </c>
      <c r="B6" s="44">
        <v>2</v>
      </c>
      <c r="C6" s="44">
        <v>3</v>
      </c>
      <c r="D6" s="44">
        <v>4</v>
      </c>
      <c r="E6" s="44">
        <v>5</v>
      </c>
      <c r="F6" s="44">
        <v>6</v>
      </c>
      <c r="G6" s="44">
        <v>7</v>
      </c>
      <c r="H6" s="44">
        <v>8</v>
      </c>
      <c r="I6" s="39">
        <v>9</v>
      </c>
      <c r="J6" s="39">
        <v>10</v>
      </c>
      <c r="K6" s="39">
        <v>11</v>
      </c>
    </row>
    <row r="7" spans="1:13" ht="18" customHeight="1">
      <c r="A7" s="45" t="s">
        <v>23</v>
      </c>
      <c r="B7" s="46"/>
      <c r="C7" s="46"/>
      <c r="D7" s="46"/>
      <c r="E7" s="46"/>
      <c r="F7" s="46"/>
      <c r="G7" s="46"/>
      <c r="H7" s="46"/>
      <c r="I7" s="47">
        <f>I8+I63+I78+I99+I115+I122+I72</f>
        <v>4006.4086000000002</v>
      </c>
      <c r="J7" s="47">
        <f>J8+J63+J78+J99+J115+J122+J72</f>
        <v>3681.2378100000001</v>
      </c>
      <c r="K7" s="47">
        <f>J7/I7*100</f>
        <v>91.883733726010874</v>
      </c>
    </row>
    <row r="8" spans="1:13" ht="18" customHeight="1">
      <c r="A8" s="48" t="s">
        <v>16</v>
      </c>
      <c r="B8" s="49" t="s">
        <v>17</v>
      </c>
      <c r="C8" s="49"/>
      <c r="D8" s="50"/>
      <c r="E8" s="50"/>
      <c r="F8" s="50"/>
      <c r="G8" s="50"/>
      <c r="H8" s="51"/>
      <c r="I8" s="123">
        <f>I9+I18+I39+I45</f>
        <v>2466.6743400000005</v>
      </c>
      <c r="J8" s="123">
        <f>J9+J18+J39+J45</f>
        <v>2360.6998100000001</v>
      </c>
      <c r="K8" s="47">
        <f t="shared" ref="K8:K71" si="0">J8/I8*100</f>
        <v>95.703748635095437</v>
      </c>
    </row>
    <row r="9" spans="1:13" ht="31.5">
      <c r="A9" s="52" t="s">
        <v>33</v>
      </c>
      <c r="B9" s="50" t="s">
        <v>17</v>
      </c>
      <c r="C9" s="50" t="s">
        <v>28</v>
      </c>
      <c r="D9" s="50"/>
      <c r="E9" s="50"/>
      <c r="F9" s="50"/>
      <c r="G9" s="50"/>
      <c r="H9" s="53"/>
      <c r="I9" s="123">
        <f t="shared" ref="I9:J13" si="1">I10</f>
        <v>621.57181000000003</v>
      </c>
      <c r="J9" s="123">
        <f t="shared" si="1"/>
        <v>599.62081000000001</v>
      </c>
      <c r="K9" s="47">
        <f t="shared" si="0"/>
        <v>96.468469186207145</v>
      </c>
    </row>
    <row r="10" spans="1:13">
      <c r="A10" s="54" t="s">
        <v>137</v>
      </c>
      <c r="B10" s="4" t="s">
        <v>17</v>
      </c>
      <c r="C10" s="4" t="s">
        <v>28</v>
      </c>
      <c r="D10" s="4" t="s">
        <v>34</v>
      </c>
      <c r="E10" s="4"/>
      <c r="F10" s="4"/>
      <c r="G10" s="4"/>
      <c r="H10" s="55"/>
      <c r="I10" s="56">
        <f t="shared" si="1"/>
        <v>621.57181000000003</v>
      </c>
      <c r="J10" s="56">
        <f t="shared" si="1"/>
        <v>599.62081000000001</v>
      </c>
      <c r="K10" s="201">
        <f t="shared" si="0"/>
        <v>96.468469186207145</v>
      </c>
    </row>
    <row r="11" spans="1:13">
      <c r="A11" s="57" t="s">
        <v>133</v>
      </c>
      <c r="B11" s="4" t="s">
        <v>17</v>
      </c>
      <c r="C11" s="4" t="s">
        <v>28</v>
      </c>
      <c r="D11" s="4">
        <v>65</v>
      </c>
      <c r="E11" s="4">
        <v>1</v>
      </c>
      <c r="F11" s="4"/>
      <c r="G11" s="4"/>
      <c r="H11" s="55"/>
      <c r="I11" s="56">
        <f>I12+I15</f>
        <v>621.57181000000003</v>
      </c>
      <c r="J11" s="56">
        <f>J12+J15</f>
        <v>599.62081000000001</v>
      </c>
      <c r="K11" s="201">
        <f t="shared" si="0"/>
        <v>96.468469186207145</v>
      </c>
    </row>
    <row r="12" spans="1:13">
      <c r="A12" s="58" t="s">
        <v>119</v>
      </c>
      <c r="B12" s="5" t="s">
        <v>17</v>
      </c>
      <c r="C12" s="5" t="s">
        <v>28</v>
      </c>
      <c r="D12" s="5" t="s">
        <v>34</v>
      </c>
      <c r="E12" s="5" t="s">
        <v>24</v>
      </c>
      <c r="F12" s="5" t="s">
        <v>37</v>
      </c>
      <c r="G12" s="5" t="s">
        <v>38</v>
      </c>
      <c r="H12" s="55"/>
      <c r="I12" s="56">
        <f t="shared" si="1"/>
        <v>381.29300000000001</v>
      </c>
      <c r="J12" s="56">
        <f t="shared" si="1"/>
        <v>359.34199999999998</v>
      </c>
      <c r="K12" s="201">
        <f t="shared" si="0"/>
        <v>94.243009968711718</v>
      </c>
    </row>
    <row r="13" spans="1:13" ht="63">
      <c r="A13" s="58" t="s">
        <v>109</v>
      </c>
      <c r="B13" s="5" t="s">
        <v>17</v>
      </c>
      <c r="C13" s="5" t="s">
        <v>28</v>
      </c>
      <c r="D13" s="5" t="s">
        <v>34</v>
      </c>
      <c r="E13" s="5" t="s">
        <v>24</v>
      </c>
      <c r="F13" s="5" t="s">
        <v>37</v>
      </c>
      <c r="G13" s="5" t="s">
        <v>38</v>
      </c>
      <c r="H13" s="55" t="s">
        <v>111</v>
      </c>
      <c r="I13" s="56">
        <f t="shared" si="1"/>
        <v>381.29300000000001</v>
      </c>
      <c r="J13" s="56">
        <f t="shared" si="1"/>
        <v>359.34199999999998</v>
      </c>
      <c r="K13" s="201">
        <f t="shared" si="0"/>
        <v>94.243009968711718</v>
      </c>
    </row>
    <row r="14" spans="1:13" ht="36" customHeight="1">
      <c r="A14" s="58" t="s">
        <v>110</v>
      </c>
      <c r="B14" s="5" t="s">
        <v>17</v>
      </c>
      <c r="C14" s="5" t="s">
        <v>28</v>
      </c>
      <c r="D14" s="5" t="s">
        <v>34</v>
      </c>
      <c r="E14" s="5" t="s">
        <v>24</v>
      </c>
      <c r="F14" s="5" t="s">
        <v>37</v>
      </c>
      <c r="G14" s="5" t="s">
        <v>38</v>
      </c>
      <c r="H14" s="55" t="s">
        <v>112</v>
      </c>
      <c r="I14" s="56">
        <f>'Прил 2'!J15</f>
        <v>381.29300000000001</v>
      </c>
      <c r="J14" s="56">
        <f>'Прил 2'!K15</f>
        <v>359.34199999999998</v>
      </c>
      <c r="K14" s="201">
        <f t="shared" si="0"/>
        <v>94.243009968711718</v>
      </c>
    </row>
    <row r="15" spans="1:13" ht="36" customHeight="1">
      <c r="A15" s="6" t="s">
        <v>184</v>
      </c>
      <c r="B15" s="131" t="s">
        <v>17</v>
      </c>
      <c r="C15" s="131" t="s">
        <v>28</v>
      </c>
      <c r="D15" s="131" t="s">
        <v>34</v>
      </c>
      <c r="E15" s="131" t="s">
        <v>24</v>
      </c>
      <c r="F15" s="131" t="s">
        <v>37</v>
      </c>
      <c r="G15" s="131" t="s">
        <v>185</v>
      </c>
      <c r="H15" s="132"/>
      <c r="I15" s="56">
        <f>I16</f>
        <v>240.27880999999999</v>
      </c>
      <c r="J15" s="56">
        <f t="shared" ref="J15:J16" si="2">J16</f>
        <v>240.27880999999999</v>
      </c>
      <c r="K15" s="201">
        <f t="shared" si="0"/>
        <v>100</v>
      </c>
    </row>
    <row r="16" spans="1:13" ht="36" customHeight="1">
      <c r="A16" s="133" t="s">
        <v>109</v>
      </c>
      <c r="B16" s="131" t="s">
        <v>17</v>
      </c>
      <c r="C16" s="131" t="s">
        <v>28</v>
      </c>
      <c r="D16" s="131" t="s">
        <v>34</v>
      </c>
      <c r="E16" s="131" t="s">
        <v>24</v>
      </c>
      <c r="F16" s="131" t="s">
        <v>37</v>
      </c>
      <c r="G16" s="131" t="s">
        <v>185</v>
      </c>
      <c r="H16" s="132" t="s">
        <v>111</v>
      </c>
      <c r="I16" s="56">
        <f>I17</f>
        <v>240.27880999999999</v>
      </c>
      <c r="J16" s="56">
        <f t="shared" si="2"/>
        <v>240.27880999999999</v>
      </c>
      <c r="K16" s="201">
        <f t="shared" si="0"/>
        <v>100</v>
      </c>
    </row>
    <row r="17" spans="1:12" ht="36" customHeight="1">
      <c r="A17" s="133" t="s">
        <v>110</v>
      </c>
      <c r="B17" s="131" t="s">
        <v>17</v>
      </c>
      <c r="C17" s="131" t="s">
        <v>28</v>
      </c>
      <c r="D17" s="131" t="s">
        <v>34</v>
      </c>
      <c r="E17" s="131" t="s">
        <v>24</v>
      </c>
      <c r="F17" s="131" t="s">
        <v>37</v>
      </c>
      <c r="G17" s="131" t="s">
        <v>185</v>
      </c>
      <c r="H17" s="132" t="s">
        <v>112</v>
      </c>
      <c r="I17" s="56">
        <f>'Прил 2'!J18</f>
        <v>240.27880999999999</v>
      </c>
      <c r="J17" s="56">
        <f>'Прил 2'!K18</f>
        <v>240.27880999999999</v>
      </c>
      <c r="K17" s="201">
        <f t="shared" si="0"/>
        <v>100</v>
      </c>
    </row>
    <row r="18" spans="1:12" ht="47.25">
      <c r="A18" s="59" t="s">
        <v>66</v>
      </c>
      <c r="B18" s="50" t="s">
        <v>17</v>
      </c>
      <c r="C18" s="50" t="s">
        <v>18</v>
      </c>
      <c r="D18" s="50"/>
      <c r="E18" s="50"/>
      <c r="F18" s="50"/>
      <c r="G18" s="50"/>
      <c r="H18" s="53"/>
      <c r="I18" s="123">
        <f>I19+I34</f>
        <v>1787.5925300000004</v>
      </c>
      <c r="J18" s="123">
        <f>J19+J34</f>
        <v>1712.069</v>
      </c>
      <c r="K18" s="200">
        <f t="shared" si="0"/>
        <v>95.775126113331851</v>
      </c>
    </row>
    <row r="19" spans="1:12">
      <c r="A19" s="54" t="s">
        <v>137</v>
      </c>
      <c r="B19" s="4" t="s">
        <v>17</v>
      </c>
      <c r="C19" s="4" t="s">
        <v>18</v>
      </c>
      <c r="D19" s="4" t="s">
        <v>34</v>
      </c>
      <c r="E19" s="4"/>
      <c r="F19" s="4"/>
      <c r="G19" s="4"/>
      <c r="H19" s="55"/>
      <c r="I19" s="56">
        <f>I20</f>
        <v>1787.1925300000003</v>
      </c>
      <c r="J19" s="56">
        <f>J20</f>
        <v>1711.6689999999999</v>
      </c>
      <c r="K19" s="199">
        <f t="shared" si="0"/>
        <v>95.774180524355685</v>
      </c>
    </row>
    <row r="20" spans="1:12" ht="31.5">
      <c r="A20" s="54" t="s">
        <v>138</v>
      </c>
      <c r="B20" s="5" t="s">
        <v>17</v>
      </c>
      <c r="C20" s="5" t="s">
        <v>18</v>
      </c>
      <c r="D20" s="5" t="s">
        <v>34</v>
      </c>
      <c r="E20" s="5" t="s">
        <v>25</v>
      </c>
      <c r="F20" s="4"/>
      <c r="G20" s="4"/>
      <c r="H20" s="55"/>
      <c r="I20" s="56">
        <f>I21+I24+I29</f>
        <v>1787.1925300000003</v>
      </c>
      <c r="J20" s="56">
        <f>J21+J24+J29</f>
        <v>1711.6689999999999</v>
      </c>
      <c r="K20" s="199">
        <f t="shared" si="0"/>
        <v>95.774180524355685</v>
      </c>
    </row>
    <row r="21" spans="1:12" ht="33" customHeight="1">
      <c r="A21" s="58" t="s">
        <v>39</v>
      </c>
      <c r="B21" s="5" t="s">
        <v>17</v>
      </c>
      <c r="C21" s="5" t="s">
        <v>18</v>
      </c>
      <c r="D21" s="5" t="s">
        <v>34</v>
      </c>
      <c r="E21" s="5" t="s">
        <v>25</v>
      </c>
      <c r="F21" s="5" t="s">
        <v>37</v>
      </c>
      <c r="G21" s="5" t="s">
        <v>40</v>
      </c>
      <c r="H21" s="55"/>
      <c r="I21" s="56">
        <f t="shared" ref="I21:J22" si="3">I22</f>
        <v>510.99713000000003</v>
      </c>
      <c r="J21" s="56">
        <f t="shared" si="3"/>
        <v>505.52100000000002</v>
      </c>
      <c r="K21" s="199">
        <f t="shared" si="0"/>
        <v>98.928344274653753</v>
      </c>
    </row>
    <row r="22" spans="1:12" ht="63">
      <c r="A22" s="58" t="s">
        <v>109</v>
      </c>
      <c r="B22" s="5" t="s">
        <v>17</v>
      </c>
      <c r="C22" s="5" t="s">
        <v>18</v>
      </c>
      <c r="D22" s="5" t="s">
        <v>34</v>
      </c>
      <c r="E22" s="5" t="s">
        <v>25</v>
      </c>
      <c r="F22" s="5" t="s">
        <v>37</v>
      </c>
      <c r="G22" s="5" t="s">
        <v>40</v>
      </c>
      <c r="H22" s="55" t="s">
        <v>111</v>
      </c>
      <c r="I22" s="56">
        <f t="shared" si="3"/>
        <v>510.99713000000003</v>
      </c>
      <c r="J22" s="56">
        <f t="shared" si="3"/>
        <v>505.52100000000002</v>
      </c>
      <c r="K22" s="199">
        <f t="shared" si="0"/>
        <v>98.928344274653753</v>
      </c>
    </row>
    <row r="23" spans="1:12" ht="31.5">
      <c r="A23" s="58" t="s">
        <v>110</v>
      </c>
      <c r="B23" s="5" t="s">
        <v>17</v>
      </c>
      <c r="C23" s="5" t="s">
        <v>18</v>
      </c>
      <c r="D23" s="5" t="s">
        <v>34</v>
      </c>
      <c r="E23" s="5" t="s">
        <v>25</v>
      </c>
      <c r="F23" s="5" t="s">
        <v>37</v>
      </c>
      <c r="G23" s="5" t="s">
        <v>40</v>
      </c>
      <c r="H23" s="55" t="s">
        <v>112</v>
      </c>
      <c r="I23" s="56">
        <f>'Прил 2'!J24</f>
        <v>510.99713000000003</v>
      </c>
      <c r="J23" s="56">
        <f>'Прил 2'!K24</f>
        <v>505.52100000000002</v>
      </c>
      <c r="K23" s="199">
        <f t="shared" si="0"/>
        <v>98.928344274653753</v>
      </c>
    </row>
    <row r="24" spans="1:12" s="42" customFormat="1">
      <c r="A24" s="57" t="s">
        <v>156</v>
      </c>
      <c r="B24" s="5" t="s">
        <v>17</v>
      </c>
      <c r="C24" s="5" t="s">
        <v>18</v>
      </c>
      <c r="D24" s="5" t="s">
        <v>34</v>
      </c>
      <c r="E24" s="5" t="s">
        <v>25</v>
      </c>
      <c r="F24" s="5" t="s">
        <v>37</v>
      </c>
      <c r="G24" s="5" t="s">
        <v>42</v>
      </c>
      <c r="H24" s="55"/>
      <c r="I24" s="56">
        <f>I25+I27</f>
        <v>506.37421000000006</v>
      </c>
      <c r="J24" s="56">
        <f>J25+J27</f>
        <v>436.32799999999997</v>
      </c>
      <c r="K24" s="199">
        <f t="shared" si="0"/>
        <v>86.167105548286102</v>
      </c>
      <c r="L24" s="60"/>
    </row>
    <row r="25" spans="1:12" s="27" customFormat="1" ht="31.5">
      <c r="A25" s="57" t="s">
        <v>105</v>
      </c>
      <c r="B25" s="5" t="s">
        <v>17</v>
      </c>
      <c r="C25" s="5" t="s">
        <v>18</v>
      </c>
      <c r="D25" s="5" t="s">
        <v>34</v>
      </c>
      <c r="E25" s="5" t="s">
        <v>25</v>
      </c>
      <c r="F25" s="5" t="s">
        <v>37</v>
      </c>
      <c r="G25" s="5" t="s">
        <v>42</v>
      </c>
      <c r="H25" s="55" t="s">
        <v>107</v>
      </c>
      <c r="I25" s="24">
        <f t="shared" ref="I25:J25" si="4">I26</f>
        <v>446.37421000000006</v>
      </c>
      <c r="J25" s="24">
        <f t="shared" si="4"/>
        <v>400.745</v>
      </c>
      <c r="K25" s="199">
        <f t="shared" si="0"/>
        <v>89.777812208281475</v>
      </c>
      <c r="L25" s="43"/>
    </row>
    <row r="26" spans="1:12" s="27" customFormat="1" ht="31.5">
      <c r="A26" s="57" t="s">
        <v>106</v>
      </c>
      <c r="B26" s="5" t="s">
        <v>17</v>
      </c>
      <c r="C26" s="5" t="s">
        <v>18</v>
      </c>
      <c r="D26" s="5" t="s">
        <v>34</v>
      </c>
      <c r="E26" s="5" t="s">
        <v>25</v>
      </c>
      <c r="F26" s="5" t="s">
        <v>37</v>
      </c>
      <c r="G26" s="5" t="s">
        <v>42</v>
      </c>
      <c r="H26" s="4" t="s">
        <v>108</v>
      </c>
      <c r="I26" s="61">
        <f>'Прил 2'!J27</f>
        <v>446.37421000000006</v>
      </c>
      <c r="J26" s="61">
        <f>'Прил 2'!K27</f>
        <v>400.745</v>
      </c>
      <c r="K26" s="199">
        <f t="shared" si="0"/>
        <v>89.777812208281475</v>
      </c>
      <c r="L26" s="43"/>
    </row>
    <row r="27" spans="1:12" s="27" customFormat="1">
      <c r="A27" s="62" t="s">
        <v>113</v>
      </c>
      <c r="B27" s="4" t="s">
        <v>17</v>
      </c>
      <c r="C27" s="4" t="s">
        <v>18</v>
      </c>
      <c r="D27" s="5" t="s">
        <v>117</v>
      </c>
      <c r="E27" s="5" t="s">
        <v>25</v>
      </c>
      <c r="F27" s="5" t="s">
        <v>37</v>
      </c>
      <c r="G27" s="5" t="s">
        <v>42</v>
      </c>
      <c r="H27" s="63" t="s">
        <v>114</v>
      </c>
      <c r="I27" s="61">
        <f>I28</f>
        <v>60</v>
      </c>
      <c r="J27" s="61">
        <f>J28</f>
        <v>35.582999999999998</v>
      </c>
      <c r="K27" s="199">
        <f t="shared" si="0"/>
        <v>59.305</v>
      </c>
      <c r="L27" s="43" t="s">
        <v>26</v>
      </c>
    </row>
    <row r="28" spans="1:12" s="27" customFormat="1">
      <c r="A28" s="62" t="s">
        <v>116</v>
      </c>
      <c r="B28" s="4" t="s">
        <v>17</v>
      </c>
      <c r="C28" s="4" t="s">
        <v>18</v>
      </c>
      <c r="D28" s="4">
        <v>66</v>
      </c>
      <c r="E28" s="5" t="s">
        <v>25</v>
      </c>
      <c r="F28" s="5" t="s">
        <v>37</v>
      </c>
      <c r="G28" s="5" t="s">
        <v>42</v>
      </c>
      <c r="H28" s="63" t="s">
        <v>118</v>
      </c>
      <c r="I28" s="61">
        <f>'Прил 2'!J29</f>
        <v>60</v>
      </c>
      <c r="J28" s="61">
        <f>'Прил 2'!K29</f>
        <v>35.582999999999998</v>
      </c>
      <c r="K28" s="199">
        <f t="shared" si="0"/>
        <v>59.305</v>
      </c>
      <c r="L28" s="43"/>
    </row>
    <row r="29" spans="1:12" s="27" customFormat="1" ht="47.25">
      <c r="A29" s="6" t="s">
        <v>184</v>
      </c>
      <c r="B29" s="134" t="s">
        <v>17</v>
      </c>
      <c r="C29" s="134" t="s">
        <v>18</v>
      </c>
      <c r="D29" s="132" t="s">
        <v>34</v>
      </c>
      <c r="E29" s="131" t="s">
        <v>25</v>
      </c>
      <c r="F29" s="131" t="s">
        <v>37</v>
      </c>
      <c r="G29" s="131" t="s">
        <v>185</v>
      </c>
      <c r="H29" s="135"/>
      <c r="I29" s="61">
        <f>I30+I32</f>
        <v>769.82119</v>
      </c>
      <c r="J29" s="61">
        <f>J30+J32</f>
        <v>769.81999999999994</v>
      </c>
      <c r="K29" s="199">
        <f t="shared" si="0"/>
        <v>99.999845418648448</v>
      </c>
      <c r="L29" s="43"/>
    </row>
    <row r="30" spans="1:12" s="27" customFormat="1" ht="63">
      <c r="A30" s="133" t="s">
        <v>109</v>
      </c>
      <c r="B30" s="134" t="s">
        <v>17</v>
      </c>
      <c r="C30" s="134" t="s">
        <v>18</v>
      </c>
      <c r="D30" s="132" t="s">
        <v>34</v>
      </c>
      <c r="E30" s="131" t="s">
        <v>25</v>
      </c>
      <c r="F30" s="131" t="s">
        <v>37</v>
      </c>
      <c r="G30" s="131" t="s">
        <v>185</v>
      </c>
      <c r="H30" s="135" t="s">
        <v>111</v>
      </c>
      <c r="I30" s="61">
        <f>I31</f>
        <v>401.29118999999997</v>
      </c>
      <c r="J30" s="61">
        <f t="shared" ref="J29:J30" si="5">J31</f>
        <v>401.29</v>
      </c>
      <c r="K30" s="199">
        <f t="shared" si="0"/>
        <v>99.999703457232641</v>
      </c>
      <c r="L30" s="43"/>
    </row>
    <row r="31" spans="1:12" s="27" customFormat="1" ht="31.5">
      <c r="A31" s="133" t="s">
        <v>110</v>
      </c>
      <c r="B31" s="134" t="s">
        <v>17</v>
      </c>
      <c r="C31" s="134" t="s">
        <v>18</v>
      </c>
      <c r="D31" s="132" t="s">
        <v>34</v>
      </c>
      <c r="E31" s="131" t="s">
        <v>25</v>
      </c>
      <c r="F31" s="131" t="s">
        <v>37</v>
      </c>
      <c r="G31" s="131" t="s">
        <v>185</v>
      </c>
      <c r="H31" s="135" t="s">
        <v>112</v>
      </c>
      <c r="I31" s="61">
        <f>'Прил 2'!J32</f>
        <v>401.29118999999997</v>
      </c>
      <c r="J31" s="61">
        <f>'Прил 2'!K32</f>
        <v>401.29</v>
      </c>
      <c r="K31" s="199">
        <f t="shared" si="0"/>
        <v>99.999703457232641</v>
      </c>
      <c r="L31" s="43"/>
    </row>
    <row r="32" spans="1:12" s="27" customFormat="1" ht="31.5">
      <c r="A32" s="57" t="s">
        <v>105</v>
      </c>
      <c r="B32" s="134" t="s">
        <v>17</v>
      </c>
      <c r="C32" s="134" t="s">
        <v>18</v>
      </c>
      <c r="D32" s="132" t="s">
        <v>34</v>
      </c>
      <c r="E32" s="131" t="s">
        <v>25</v>
      </c>
      <c r="F32" s="131" t="s">
        <v>37</v>
      </c>
      <c r="G32" s="131" t="s">
        <v>185</v>
      </c>
      <c r="H32" s="135" t="s">
        <v>107</v>
      </c>
      <c r="I32" s="61">
        <f>I33</f>
        <v>368.53000000000003</v>
      </c>
      <c r="J32" s="61">
        <f t="shared" ref="J32" si="6">J33</f>
        <v>368.53</v>
      </c>
      <c r="K32" s="199">
        <f t="shared" si="0"/>
        <v>99.999999999999986</v>
      </c>
      <c r="L32" s="43"/>
    </row>
    <row r="33" spans="1:12" s="27" customFormat="1" ht="31.5">
      <c r="A33" s="57" t="s">
        <v>106</v>
      </c>
      <c r="B33" s="134" t="s">
        <v>17</v>
      </c>
      <c r="C33" s="134" t="s">
        <v>18</v>
      </c>
      <c r="D33" s="132" t="s">
        <v>34</v>
      </c>
      <c r="E33" s="131" t="s">
        <v>25</v>
      </c>
      <c r="F33" s="131" t="s">
        <v>37</v>
      </c>
      <c r="G33" s="131" t="s">
        <v>185</v>
      </c>
      <c r="H33" s="135" t="s">
        <v>108</v>
      </c>
      <c r="I33" s="61">
        <f>'Прил 2'!J34</f>
        <v>368.53000000000003</v>
      </c>
      <c r="J33" s="61">
        <f>'Прил 2'!K34</f>
        <v>368.53</v>
      </c>
      <c r="K33" s="199">
        <f t="shared" si="0"/>
        <v>99.999999999999986</v>
      </c>
      <c r="L33" s="43"/>
    </row>
    <row r="34" spans="1:12" s="65" customFormat="1" ht="47.25">
      <c r="A34" s="54" t="s">
        <v>134</v>
      </c>
      <c r="B34" s="4" t="s">
        <v>17</v>
      </c>
      <c r="C34" s="4" t="s">
        <v>18</v>
      </c>
      <c r="D34" s="55">
        <v>89</v>
      </c>
      <c r="E34" s="5"/>
      <c r="F34" s="5"/>
      <c r="G34" s="5"/>
      <c r="H34" s="64"/>
      <c r="I34" s="61">
        <f>I35</f>
        <v>0.4</v>
      </c>
      <c r="J34" s="61">
        <f t="shared" ref="J34:J37" si="7">J35</f>
        <v>0.4</v>
      </c>
      <c r="K34" s="199">
        <f t="shared" si="0"/>
        <v>100</v>
      </c>
      <c r="L34" s="60"/>
    </row>
    <row r="35" spans="1:12" s="65" customFormat="1" ht="47.25">
      <c r="A35" s="54" t="s">
        <v>135</v>
      </c>
      <c r="B35" s="4" t="s">
        <v>17</v>
      </c>
      <c r="C35" s="4" t="s">
        <v>18</v>
      </c>
      <c r="D35" s="55">
        <v>89</v>
      </c>
      <c r="E35" s="5" t="s">
        <v>24</v>
      </c>
      <c r="F35" s="5"/>
      <c r="G35" s="5"/>
      <c r="H35" s="64"/>
      <c r="I35" s="24">
        <f>I36</f>
        <v>0.4</v>
      </c>
      <c r="J35" s="24">
        <f t="shared" si="7"/>
        <v>0.4</v>
      </c>
      <c r="K35" s="199">
        <f t="shared" si="0"/>
        <v>100</v>
      </c>
      <c r="L35" s="60"/>
    </row>
    <row r="36" spans="1:12" ht="85.9" customHeight="1">
      <c r="A36" s="66" t="s">
        <v>136</v>
      </c>
      <c r="B36" s="4" t="s">
        <v>17</v>
      </c>
      <c r="C36" s="4" t="s">
        <v>18</v>
      </c>
      <c r="D36" s="55">
        <v>89</v>
      </c>
      <c r="E36" s="5" t="s">
        <v>24</v>
      </c>
      <c r="F36" s="5" t="s">
        <v>37</v>
      </c>
      <c r="G36" s="5" t="s">
        <v>44</v>
      </c>
      <c r="H36" s="64"/>
      <c r="I36" s="24">
        <f>I37</f>
        <v>0.4</v>
      </c>
      <c r="J36" s="24">
        <f t="shared" si="7"/>
        <v>0.4</v>
      </c>
      <c r="K36" s="199">
        <f t="shared" si="0"/>
        <v>100</v>
      </c>
    </row>
    <row r="37" spans="1:12" ht="31.5">
      <c r="A37" s="57" t="s">
        <v>105</v>
      </c>
      <c r="B37" s="4" t="s">
        <v>17</v>
      </c>
      <c r="C37" s="4" t="s">
        <v>18</v>
      </c>
      <c r="D37" s="55" t="s">
        <v>49</v>
      </c>
      <c r="E37" s="4" t="s">
        <v>24</v>
      </c>
      <c r="F37" s="5" t="s">
        <v>37</v>
      </c>
      <c r="G37" s="5" t="s">
        <v>44</v>
      </c>
      <c r="H37" s="64" t="s">
        <v>107</v>
      </c>
      <c r="I37" s="24">
        <f>I38</f>
        <v>0.4</v>
      </c>
      <c r="J37" s="24">
        <f t="shared" si="7"/>
        <v>0.4</v>
      </c>
      <c r="K37" s="199">
        <f t="shared" si="0"/>
        <v>100</v>
      </c>
    </row>
    <row r="38" spans="1:12" ht="31.5">
      <c r="A38" s="57" t="s">
        <v>106</v>
      </c>
      <c r="B38" s="4" t="s">
        <v>17</v>
      </c>
      <c r="C38" s="4" t="s">
        <v>18</v>
      </c>
      <c r="D38" s="55" t="s">
        <v>49</v>
      </c>
      <c r="E38" s="5" t="s">
        <v>24</v>
      </c>
      <c r="F38" s="5" t="s">
        <v>37</v>
      </c>
      <c r="G38" s="5" t="s">
        <v>44</v>
      </c>
      <c r="H38" s="64" t="s">
        <v>108</v>
      </c>
      <c r="I38" s="24">
        <f>'Прил 2'!J39</f>
        <v>0.4</v>
      </c>
      <c r="J38" s="24">
        <f>'Прил 2'!K39</f>
        <v>0.4</v>
      </c>
      <c r="K38" s="199">
        <f t="shared" si="0"/>
        <v>100</v>
      </c>
    </row>
    <row r="39" spans="1:12">
      <c r="A39" s="52" t="s">
        <v>45</v>
      </c>
      <c r="B39" s="67" t="s">
        <v>17</v>
      </c>
      <c r="C39" s="67" t="s">
        <v>46</v>
      </c>
      <c r="D39" s="67"/>
      <c r="E39" s="122"/>
      <c r="F39" s="122"/>
      <c r="G39" s="68"/>
      <c r="H39" s="68"/>
      <c r="I39" s="127">
        <f>I40</f>
        <v>5</v>
      </c>
      <c r="J39" s="127">
        <f t="shared" ref="J39:J43" si="8">J40</f>
        <v>0</v>
      </c>
      <c r="K39" s="47">
        <f t="shared" si="0"/>
        <v>0</v>
      </c>
    </row>
    <row r="40" spans="1:12" ht="47.25">
      <c r="A40" s="54" t="s">
        <v>134</v>
      </c>
      <c r="B40" s="5" t="s">
        <v>17</v>
      </c>
      <c r="C40" s="5" t="s">
        <v>46</v>
      </c>
      <c r="D40" s="55">
        <v>89</v>
      </c>
      <c r="E40" s="5"/>
      <c r="F40" s="5"/>
      <c r="G40" s="69"/>
      <c r="H40" s="69"/>
      <c r="I40" s="24">
        <f>I41</f>
        <v>5</v>
      </c>
      <c r="J40" s="24">
        <f t="shared" si="8"/>
        <v>0</v>
      </c>
      <c r="K40" s="199">
        <f t="shared" si="0"/>
        <v>0</v>
      </c>
      <c r="L40" s="60"/>
    </row>
    <row r="41" spans="1:12" s="27" customFormat="1" ht="47.25">
      <c r="A41" s="54" t="s">
        <v>135</v>
      </c>
      <c r="B41" s="5" t="s">
        <v>17</v>
      </c>
      <c r="C41" s="5" t="s">
        <v>46</v>
      </c>
      <c r="D41" s="55">
        <v>89</v>
      </c>
      <c r="E41" s="5" t="s">
        <v>24</v>
      </c>
      <c r="F41" s="5"/>
      <c r="G41" s="69"/>
      <c r="H41" s="69"/>
      <c r="I41" s="24">
        <f>I42</f>
        <v>5</v>
      </c>
      <c r="J41" s="24">
        <f t="shared" si="8"/>
        <v>0</v>
      </c>
      <c r="K41" s="199">
        <f t="shared" si="0"/>
        <v>0</v>
      </c>
      <c r="L41" s="60"/>
    </row>
    <row r="42" spans="1:12" s="27" customFormat="1" ht="31.5">
      <c r="A42" s="57" t="s">
        <v>115</v>
      </c>
      <c r="B42" s="5" t="s">
        <v>17</v>
      </c>
      <c r="C42" s="5" t="s">
        <v>46</v>
      </c>
      <c r="D42" s="55">
        <v>89</v>
      </c>
      <c r="E42" s="5" t="s">
        <v>24</v>
      </c>
      <c r="F42" s="5" t="s">
        <v>37</v>
      </c>
      <c r="G42" s="5" t="s">
        <v>47</v>
      </c>
      <c r="H42" s="69"/>
      <c r="I42" s="24">
        <f>I43</f>
        <v>5</v>
      </c>
      <c r="J42" s="24">
        <f t="shared" si="8"/>
        <v>0</v>
      </c>
      <c r="K42" s="199">
        <f t="shared" si="0"/>
        <v>0</v>
      </c>
      <c r="L42" s="43"/>
    </row>
    <row r="43" spans="1:12" s="70" customFormat="1">
      <c r="A43" s="62" t="s">
        <v>113</v>
      </c>
      <c r="B43" s="5" t="s">
        <v>17</v>
      </c>
      <c r="C43" s="5" t="s">
        <v>46</v>
      </c>
      <c r="D43" s="55">
        <v>89</v>
      </c>
      <c r="E43" s="5" t="s">
        <v>24</v>
      </c>
      <c r="F43" s="5" t="s">
        <v>37</v>
      </c>
      <c r="G43" s="5" t="s">
        <v>47</v>
      </c>
      <c r="H43" s="69" t="s">
        <v>114</v>
      </c>
      <c r="I43" s="24">
        <f>I44</f>
        <v>5</v>
      </c>
      <c r="J43" s="24">
        <f t="shared" si="8"/>
        <v>0</v>
      </c>
      <c r="K43" s="199">
        <f t="shared" si="0"/>
        <v>0</v>
      </c>
      <c r="L43" s="43"/>
    </row>
    <row r="44" spans="1:12" s="27" customFormat="1">
      <c r="A44" s="57" t="s">
        <v>48</v>
      </c>
      <c r="B44" s="5" t="s">
        <v>17</v>
      </c>
      <c r="C44" s="5" t="s">
        <v>46</v>
      </c>
      <c r="D44" s="5" t="s">
        <v>49</v>
      </c>
      <c r="E44" s="5" t="s">
        <v>24</v>
      </c>
      <c r="F44" s="5" t="s">
        <v>37</v>
      </c>
      <c r="G44" s="5" t="s">
        <v>47</v>
      </c>
      <c r="H44" s="69" t="s">
        <v>50</v>
      </c>
      <c r="I44" s="24">
        <f>'Прил 2'!J45</f>
        <v>5</v>
      </c>
      <c r="J44" s="24">
        <f>'Прил 2'!K45</f>
        <v>0</v>
      </c>
      <c r="K44" s="199">
        <f t="shared" si="0"/>
        <v>0</v>
      </c>
      <c r="L44" s="43"/>
    </row>
    <row r="45" spans="1:12" s="27" customFormat="1">
      <c r="A45" s="57" t="s">
        <v>197</v>
      </c>
      <c r="B45" s="71" t="s">
        <v>17</v>
      </c>
      <c r="C45" s="67" t="s">
        <v>32</v>
      </c>
      <c r="D45" s="5"/>
      <c r="E45" s="5"/>
      <c r="F45" s="5"/>
      <c r="G45" s="5"/>
      <c r="H45" s="69"/>
      <c r="I45" s="127">
        <f>I46+I54+I50+I58</f>
        <v>52.51</v>
      </c>
      <c r="J45" s="127">
        <f>J46+J54+J50+J58</f>
        <v>49.01</v>
      </c>
      <c r="K45" s="47">
        <f t="shared" si="0"/>
        <v>93.334602932774715</v>
      </c>
      <c r="L45" s="43"/>
    </row>
    <row r="46" spans="1:12" s="27" customFormat="1" ht="31.5">
      <c r="A46" s="57" t="s">
        <v>193</v>
      </c>
      <c r="B46" s="4" t="s">
        <v>17</v>
      </c>
      <c r="C46" s="4" t="s">
        <v>32</v>
      </c>
      <c r="D46" s="4" t="s">
        <v>194</v>
      </c>
      <c r="E46" s="4"/>
      <c r="F46" s="4"/>
      <c r="G46" s="4"/>
      <c r="H46" s="4"/>
      <c r="I46" s="24">
        <f>I47</f>
        <v>1</v>
      </c>
      <c r="J46" s="24">
        <f t="shared" ref="J46:J48" si="9">J47</f>
        <v>0</v>
      </c>
      <c r="K46" s="199">
        <f t="shared" si="0"/>
        <v>0</v>
      </c>
      <c r="L46" s="43"/>
    </row>
    <row r="47" spans="1:12" s="27" customFormat="1">
      <c r="A47" s="57" t="s">
        <v>195</v>
      </c>
      <c r="B47" s="4" t="s">
        <v>17</v>
      </c>
      <c r="C47" s="4" t="s">
        <v>32</v>
      </c>
      <c r="D47" s="4" t="s">
        <v>194</v>
      </c>
      <c r="E47" s="4" t="s">
        <v>35</v>
      </c>
      <c r="F47" s="4" t="s">
        <v>37</v>
      </c>
      <c r="G47" s="4" t="s">
        <v>196</v>
      </c>
      <c r="H47" s="4"/>
      <c r="I47" s="24">
        <f>I48</f>
        <v>1</v>
      </c>
      <c r="J47" s="24">
        <f t="shared" si="9"/>
        <v>0</v>
      </c>
      <c r="K47" s="199">
        <f t="shared" si="0"/>
        <v>0</v>
      </c>
      <c r="L47" s="43"/>
    </row>
    <row r="48" spans="1:12" s="27" customFormat="1" ht="31.5">
      <c r="A48" s="57" t="s">
        <v>105</v>
      </c>
      <c r="B48" s="4" t="s">
        <v>17</v>
      </c>
      <c r="C48" s="4" t="s">
        <v>32</v>
      </c>
      <c r="D48" s="4" t="s">
        <v>194</v>
      </c>
      <c r="E48" s="4" t="s">
        <v>35</v>
      </c>
      <c r="F48" s="4" t="s">
        <v>37</v>
      </c>
      <c r="G48" s="4" t="s">
        <v>196</v>
      </c>
      <c r="H48" s="4" t="s">
        <v>107</v>
      </c>
      <c r="I48" s="24">
        <f>I49</f>
        <v>1</v>
      </c>
      <c r="J48" s="24">
        <f t="shared" si="9"/>
        <v>0</v>
      </c>
      <c r="K48" s="199">
        <f t="shared" si="0"/>
        <v>0</v>
      </c>
      <c r="L48" s="43"/>
    </row>
    <row r="49" spans="1:12" s="27" customFormat="1" ht="31.5">
      <c r="A49" s="57" t="s">
        <v>106</v>
      </c>
      <c r="B49" s="4" t="s">
        <v>17</v>
      </c>
      <c r="C49" s="4" t="s">
        <v>32</v>
      </c>
      <c r="D49" s="4" t="s">
        <v>194</v>
      </c>
      <c r="E49" s="4" t="s">
        <v>35</v>
      </c>
      <c r="F49" s="4" t="s">
        <v>37</v>
      </c>
      <c r="G49" s="4" t="s">
        <v>196</v>
      </c>
      <c r="H49" s="4" t="s">
        <v>108</v>
      </c>
      <c r="I49" s="24">
        <f>'Прил 2'!J50</f>
        <v>1</v>
      </c>
      <c r="J49" s="24">
        <f>'Прил 2'!K50</f>
        <v>0</v>
      </c>
      <c r="K49" s="199">
        <f t="shared" si="0"/>
        <v>0</v>
      </c>
      <c r="L49" s="43"/>
    </row>
    <row r="50" spans="1:12" s="27" customFormat="1" ht="47.25">
      <c r="A50" s="57" t="s">
        <v>206</v>
      </c>
      <c r="B50" s="5" t="s">
        <v>17</v>
      </c>
      <c r="C50" s="5" t="s">
        <v>32</v>
      </c>
      <c r="D50" s="69" t="s">
        <v>46</v>
      </c>
      <c r="E50" s="5"/>
      <c r="F50" s="5"/>
      <c r="G50" s="5"/>
      <c r="H50" s="82"/>
      <c r="I50" s="24">
        <f>I51</f>
        <v>2</v>
      </c>
      <c r="J50" s="24">
        <f t="shared" ref="J50:J52" si="10">J51</f>
        <v>0</v>
      </c>
      <c r="K50" s="199">
        <f t="shared" si="0"/>
        <v>0</v>
      </c>
      <c r="L50" s="43"/>
    </row>
    <row r="51" spans="1:12" s="27" customFormat="1">
      <c r="A51" s="57" t="s">
        <v>204</v>
      </c>
      <c r="B51" s="5" t="s">
        <v>17</v>
      </c>
      <c r="C51" s="5" t="s">
        <v>32</v>
      </c>
      <c r="D51" s="69" t="s">
        <v>46</v>
      </c>
      <c r="E51" s="5" t="s">
        <v>35</v>
      </c>
      <c r="F51" s="5" t="s">
        <v>37</v>
      </c>
      <c r="G51" s="5" t="s">
        <v>205</v>
      </c>
      <c r="H51" s="82"/>
      <c r="I51" s="24">
        <f>I52</f>
        <v>2</v>
      </c>
      <c r="J51" s="24">
        <f t="shared" si="10"/>
        <v>0</v>
      </c>
      <c r="K51" s="199">
        <f t="shared" si="0"/>
        <v>0</v>
      </c>
      <c r="L51" s="43"/>
    </row>
    <row r="52" spans="1:12" s="27" customFormat="1" ht="31.5">
      <c r="A52" s="57" t="s">
        <v>105</v>
      </c>
      <c r="B52" s="5" t="s">
        <v>17</v>
      </c>
      <c r="C52" s="5" t="s">
        <v>32</v>
      </c>
      <c r="D52" s="69" t="s">
        <v>46</v>
      </c>
      <c r="E52" s="5" t="s">
        <v>35</v>
      </c>
      <c r="F52" s="5" t="s">
        <v>37</v>
      </c>
      <c r="G52" s="5" t="s">
        <v>205</v>
      </c>
      <c r="H52" s="82" t="s">
        <v>107</v>
      </c>
      <c r="I52" s="24">
        <f>I53</f>
        <v>2</v>
      </c>
      <c r="J52" s="24">
        <f t="shared" si="10"/>
        <v>0</v>
      </c>
      <c r="K52" s="199">
        <f t="shared" si="0"/>
        <v>0</v>
      </c>
      <c r="L52" s="43"/>
    </row>
    <row r="53" spans="1:12" s="27" customFormat="1" ht="31.5">
      <c r="A53" s="57" t="s">
        <v>106</v>
      </c>
      <c r="B53" s="5" t="s">
        <v>17</v>
      </c>
      <c r="C53" s="5" t="s">
        <v>32</v>
      </c>
      <c r="D53" s="69" t="s">
        <v>46</v>
      </c>
      <c r="E53" s="5" t="s">
        <v>35</v>
      </c>
      <c r="F53" s="5" t="s">
        <v>37</v>
      </c>
      <c r="G53" s="5" t="s">
        <v>205</v>
      </c>
      <c r="H53" s="82" t="s">
        <v>108</v>
      </c>
      <c r="I53" s="24">
        <f>'Прил 2'!J54</f>
        <v>2</v>
      </c>
      <c r="J53" s="24">
        <f>'Прил 2'!K54</f>
        <v>0</v>
      </c>
      <c r="K53" s="199">
        <f t="shared" si="0"/>
        <v>0</v>
      </c>
      <c r="L53" s="43"/>
    </row>
    <row r="54" spans="1:12" s="27" customFormat="1" ht="31.5">
      <c r="A54" s="57" t="s">
        <v>198</v>
      </c>
      <c r="B54" s="4" t="s">
        <v>17</v>
      </c>
      <c r="C54" s="4" t="s">
        <v>32</v>
      </c>
      <c r="D54" s="69" t="s">
        <v>199</v>
      </c>
      <c r="E54" s="5"/>
      <c r="F54" s="5"/>
      <c r="G54" s="5"/>
      <c r="H54" s="82"/>
      <c r="I54" s="24">
        <f>I55</f>
        <v>0.5</v>
      </c>
      <c r="J54" s="24">
        <f t="shared" ref="J54:J56" si="11">J55</f>
        <v>0</v>
      </c>
      <c r="K54" s="199">
        <f t="shared" si="0"/>
        <v>0</v>
      </c>
      <c r="L54" s="43"/>
    </row>
    <row r="55" spans="1:12" s="27" customFormat="1">
      <c r="A55" s="57" t="s">
        <v>200</v>
      </c>
      <c r="B55" s="4" t="s">
        <v>17</v>
      </c>
      <c r="C55" s="4" t="s">
        <v>32</v>
      </c>
      <c r="D55" s="69" t="s">
        <v>199</v>
      </c>
      <c r="E55" s="5" t="s">
        <v>35</v>
      </c>
      <c r="F55" s="5" t="s">
        <v>35</v>
      </c>
      <c r="G55" s="5" t="s">
        <v>201</v>
      </c>
      <c r="H55" s="82"/>
      <c r="I55" s="24">
        <f>I56</f>
        <v>0.5</v>
      </c>
      <c r="J55" s="24">
        <f t="shared" si="11"/>
        <v>0</v>
      </c>
      <c r="K55" s="199">
        <f t="shared" si="0"/>
        <v>0</v>
      </c>
      <c r="L55" s="43"/>
    </row>
    <row r="56" spans="1:12" s="27" customFormat="1" ht="31.5">
      <c r="A56" s="57" t="s">
        <v>105</v>
      </c>
      <c r="B56" s="4" t="s">
        <v>17</v>
      </c>
      <c r="C56" s="4" t="s">
        <v>32</v>
      </c>
      <c r="D56" s="4" t="s">
        <v>199</v>
      </c>
      <c r="E56" s="4" t="s">
        <v>35</v>
      </c>
      <c r="F56" s="4" t="s">
        <v>37</v>
      </c>
      <c r="G56" s="4" t="s">
        <v>201</v>
      </c>
      <c r="H56" s="4" t="s">
        <v>107</v>
      </c>
      <c r="I56" s="24">
        <f>I57</f>
        <v>0.5</v>
      </c>
      <c r="J56" s="24">
        <f t="shared" si="11"/>
        <v>0</v>
      </c>
      <c r="K56" s="199">
        <f t="shared" si="0"/>
        <v>0</v>
      </c>
      <c r="L56" s="43"/>
    </row>
    <row r="57" spans="1:12" s="27" customFormat="1" ht="31.5">
      <c r="A57" s="57" t="s">
        <v>106</v>
      </c>
      <c r="B57" s="4" t="s">
        <v>17</v>
      </c>
      <c r="C57" s="4" t="s">
        <v>32</v>
      </c>
      <c r="D57" s="4" t="s">
        <v>199</v>
      </c>
      <c r="E57" s="4" t="s">
        <v>35</v>
      </c>
      <c r="F57" s="4" t="s">
        <v>37</v>
      </c>
      <c r="G57" s="4" t="s">
        <v>201</v>
      </c>
      <c r="H57" s="4" t="s">
        <v>108</v>
      </c>
      <c r="I57" s="24">
        <f>'Прил 2'!J58</f>
        <v>0.5</v>
      </c>
      <c r="J57" s="24">
        <f>'Прил 2'!K58</f>
        <v>0</v>
      </c>
      <c r="K57" s="199">
        <f t="shared" si="0"/>
        <v>0</v>
      </c>
      <c r="L57" s="43"/>
    </row>
    <row r="58" spans="1:12" s="27" customFormat="1" ht="47.25">
      <c r="A58" s="88" t="s">
        <v>134</v>
      </c>
      <c r="B58" s="4" t="s">
        <v>17</v>
      </c>
      <c r="C58" s="4" t="s">
        <v>32</v>
      </c>
      <c r="D58" s="4">
        <v>89</v>
      </c>
      <c r="E58" s="4"/>
      <c r="F58" s="4"/>
      <c r="G58" s="4"/>
      <c r="H58" s="74"/>
      <c r="I58" s="24">
        <f>I59</f>
        <v>49.01</v>
      </c>
      <c r="J58" s="24">
        <f t="shared" ref="J58:J61" si="12">J59</f>
        <v>49.01</v>
      </c>
      <c r="K58" s="199">
        <f t="shared" si="0"/>
        <v>100</v>
      </c>
      <c r="L58" s="43"/>
    </row>
    <row r="59" spans="1:12" s="27" customFormat="1" ht="47.25">
      <c r="A59" s="89" t="s">
        <v>135</v>
      </c>
      <c r="B59" s="4" t="s">
        <v>17</v>
      </c>
      <c r="C59" s="4" t="s">
        <v>32</v>
      </c>
      <c r="D59" s="4">
        <v>89</v>
      </c>
      <c r="E59" s="4">
        <v>1</v>
      </c>
      <c r="F59" s="4"/>
      <c r="G59" s="4"/>
      <c r="H59" s="74"/>
      <c r="I59" s="24">
        <f>I60</f>
        <v>49.01</v>
      </c>
      <c r="J59" s="24">
        <f t="shared" si="12"/>
        <v>49.01</v>
      </c>
      <c r="K59" s="199">
        <f t="shared" si="0"/>
        <v>100</v>
      </c>
      <c r="L59" s="43"/>
    </row>
    <row r="60" spans="1:12" s="27" customFormat="1">
      <c r="A60" s="57" t="s">
        <v>204</v>
      </c>
      <c r="B60" s="4" t="s">
        <v>17</v>
      </c>
      <c r="C60" s="4" t="s">
        <v>32</v>
      </c>
      <c r="D60" s="55" t="s">
        <v>49</v>
      </c>
      <c r="E60" s="4" t="s">
        <v>24</v>
      </c>
      <c r="F60" s="4" t="s">
        <v>37</v>
      </c>
      <c r="G60" s="4" t="s">
        <v>205</v>
      </c>
      <c r="H60" s="74"/>
      <c r="I60" s="24">
        <f>I61</f>
        <v>49.01</v>
      </c>
      <c r="J60" s="24">
        <f t="shared" si="12"/>
        <v>49.01</v>
      </c>
      <c r="K60" s="199">
        <f t="shared" si="0"/>
        <v>100</v>
      </c>
      <c r="L60" s="43"/>
    </row>
    <row r="61" spans="1:12" s="27" customFormat="1" ht="31.5">
      <c r="A61" s="57" t="s">
        <v>105</v>
      </c>
      <c r="B61" s="4" t="s">
        <v>17</v>
      </c>
      <c r="C61" s="4" t="s">
        <v>32</v>
      </c>
      <c r="D61" s="55" t="s">
        <v>49</v>
      </c>
      <c r="E61" s="4" t="s">
        <v>24</v>
      </c>
      <c r="F61" s="4" t="s">
        <v>37</v>
      </c>
      <c r="G61" s="4" t="s">
        <v>205</v>
      </c>
      <c r="H61" s="74" t="s">
        <v>107</v>
      </c>
      <c r="I61" s="24">
        <f>I62</f>
        <v>49.01</v>
      </c>
      <c r="J61" s="24">
        <f t="shared" si="12"/>
        <v>49.01</v>
      </c>
      <c r="K61" s="199">
        <f t="shared" si="0"/>
        <v>100</v>
      </c>
      <c r="L61" s="43"/>
    </row>
    <row r="62" spans="1:12" s="27" customFormat="1" ht="31.5">
      <c r="A62" s="57" t="s">
        <v>106</v>
      </c>
      <c r="B62" s="4" t="s">
        <v>17</v>
      </c>
      <c r="C62" s="4" t="s">
        <v>32</v>
      </c>
      <c r="D62" s="55" t="s">
        <v>49</v>
      </c>
      <c r="E62" s="4" t="s">
        <v>24</v>
      </c>
      <c r="F62" s="4" t="s">
        <v>37</v>
      </c>
      <c r="G62" s="4" t="s">
        <v>205</v>
      </c>
      <c r="H62" s="74" t="s">
        <v>108</v>
      </c>
      <c r="I62" s="24">
        <f>'Прил 2'!J63</f>
        <v>49.01</v>
      </c>
      <c r="J62" s="24">
        <f>'Прил 2'!K63</f>
        <v>49.01</v>
      </c>
      <c r="K62" s="199">
        <f t="shared" si="0"/>
        <v>100</v>
      </c>
      <c r="L62" s="43"/>
    </row>
    <row r="63" spans="1:12" ht="22.5" customHeight="1">
      <c r="A63" s="52" t="s">
        <v>51</v>
      </c>
      <c r="B63" s="67" t="s">
        <v>28</v>
      </c>
      <c r="C63" s="67"/>
      <c r="D63" s="68"/>
      <c r="E63" s="67"/>
      <c r="F63" s="67"/>
      <c r="G63" s="67"/>
      <c r="H63" s="125"/>
      <c r="I63" s="72">
        <f>I64</f>
        <v>132.1</v>
      </c>
      <c r="J63" s="72">
        <f t="shared" ref="J63:J66" si="13">J64</f>
        <v>132.1</v>
      </c>
      <c r="K63" s="47">
        <f t="shared" si="0"/>
        <v>100</v>
      </c>
    </row>
    <row r="64" spans="1:12" ht="18" customHeight="1">
      <c r="A64" s="59" t="s">
        <v>52</v>
      </c>
      <c r="B64" s="126" t="s">
        <v>28</v>
      </c>
      <c r="C64" s="126" t="s">
        <v>29</v>
      </c>
      <c r="D64" s="53"/>
      <c r="E64" s="50"/>
      <c r="F64" s="50"/>
      <c r="G64" s="50"/>
      <c r="H64" s="73"/>
      <c r="I64" s="72">
        <f>I65</f>
        <v>132.1</v>
      </c>
      <c r="J64" s="72">
        <f t="shared" si="13"/>
        <v>132.1</v>
      </c>
      <c r="K64" s="47">
        <f t="shared" si="0"/>
        <v>100</v>
      </c>
    </row>
    <row r="65" spans="1:12" ht="45.75" customHeight="1">
      <c r="A65" s="54" t="s">
        <v>134</v>
      </c>
      <c r="B65" s="63" t="s">
        <v>28</v>
      </c>
      <c r="C65" s="63" t="s">
        <v>29</v>
      </c>
      <c r="D65" s="4">
        <v>89</v>
      </c>
      <c r="E65" s="4"/>
      <c r="F65" s="4"/>
      <c r="G65" s="4"/>
      <c r="H65" s="74"/>
      <c r="I65" s="26">
        <f>I66</f>
        <v>132.1</v>
      </c>
      <c r="J65" s="26">
        <f t="shared" si="13"/>
        <v>132.1</v>
      </c>
      <c r="K65" s="199">
        <f t="shared" si="0"/>
        <v>100</v>
      </c>
      <c r="L65" s="60"/>
    </row>
    <row r="66" spans="1:12" ht="48" customHeight="1">
      <c r="A66" s="54" t="s">
        <v>135</v>
      </c>
      <c r="B66" s="63" t="s">
        <v>28</v>
      </c>
      <c r="C66" s="63" t="s">
        <v>29</v>
      </c>
      <c r="D66" s="4">
        <v>89</v>
      </c>
      <c r="E66" s="4">
        <v>1</v>
      </c>
      <c r="F66" s="4"/>
      <c r="G66" s="4"/>
      <c r="H66" s="74"/>
      <c r="I66" s="26">
        <f>I67</f>
        <v>132.1</v>
      </c>
      <c r="J66" s="26">
        <f t="shared" si="13"/>
        <v>132.1</v>
      </c>
      <c r="K66" s="199">
        <f t="shared" si="0"/>
        <v>100</v>
      </c>
      <c r="L66" s="60"/>
    </row>
    <row r="67" spans="1:12" ht="48" customHeight="1">
      <c r="A67" s="75" t="s">
        <v>213</v>
      </c>
      <c r="B67" s="63" t="s">
        <v>28</v>
      </c>
      <c r="C67" s="63" t="s">
        <v>29</v>
      </c>
      <c r="D67" s="76">
        <v>89</v>
      </c>
      <c r="E67" s="4">
        <v>1</v>
      </c>
      <c r="F67" s="4" t="s">
        <v>37</v>
      </c>
      <c r="G67" s="4">
        <v>51180</v>
      </c>
      <c r="H67" s="74"/>
      <c r="I67" s="26">
        <f>I68+I70</f>
        <v>132.1</v>
      </c>
      <c r="J67" s="26">
        <f>J68+J70</f>
        <v>132.1</v>
      </c>
      <c r="K67" s="199">
        <f t="shared" si="0"/>
        <v>100</v>
      </c>
    </row>
    <row r="68" spans="1:12" ht="31.5" customHeight="1">
      <c r="A68" s="58" t="s">
        <v>109</v>
      </c>
      <c r="B68" s="63" t="s">
        <v>28</v>
      </c>
      <c r="C68" s="63" t="s">
        <v>29</v>
      </c>
      <c r="D68" s="76">
        <v>89</v>
      </c>
      <c r="E68" s="4">
        <v>1</v>
      </c>
      <c r="F68" s="4" t="s">
        <v>37</v>
      </c>
      <c r="G68" s="4" t="s">
        <v>53</v>
      </c>
      <c r="H68" s="74" t="s">
        <v>111</v>
      </c>
      <c r="I68" s="26">
        <f>I69</f>
        <v>121.2</v>
      </c>
      <c r="J68" s="26">
        <f>J69</f>
        <v>121.2</v>
      </c>
      <c r="K68" s="199">
        <f t="shared" si="0"/>
        <v>100</v>
      </c>
    </row>
    <row r="69" spans="1:12" ht="30" customHeight="1">
      <c r="A69" s="58" t="s">
        <v>110</v>
      </c>
      <c r="B69" s="63" t="s">
        <v>28</v>
      </c>
      <c r="C69" s="63" t="s">
        <v>29</v>
      </c>
      <c r="D69" s="76">
        <v>89</v>
      </c>
      <c r="E69" s="4">
        <v>1</v>
      </c>
      <c r="F69" s="4" t="s">
        <v>37</v>
      </c>
      <c r="G69" s="4" t="s">
        <v>53</v>
      </c>
      <c r="H69" s="74" t="s">
        <v>112</v>
      </c>
      <c r="I69" s="26">
        <f>'Прил 2'!J70</f>
        <v>121.2</v>
      </c>
      <c r="J69" s="26">
        <f>'Прил 2'!K70</f>
        <v>121.2</v>
      </c>
      <c r="K69" s="199">
        <f t="shared" si="0"/>
        <v>100</v>
      </c>
    </row>
    <row r="70" spans="1:12" ht="33.75" customHeight="1">
      <c r="A70" s="57" t="s">
        <v>105</v>
      </c>
      <c r="B70" s="63" t="s">
        <v>28</v>
      </c>
      <c r="C70" s="63" t="s">
        <v>29</v>
      </c>
      <c r="D70" s="76">
        <v>89</v>
      </c>
      <c r="E70" s="4">
        <v>1</v>
      </c>
      <c r="F70" s="4" t="s">
        <v>37</v>
      </c>
      <c r="G70" s="4">
        <v>51180</v>
      </c>
      <c r="H70" s="74" t="s">
        <v>107</v>
      </c>
      <c r="I70" s="26">
        <f t="shared" ref="I70:J70" si="14">I71</f>
        <v>10.9</v>
      </c>
      <c r="J70" s="26">
        <f t="shared" si="14"/>
        <v>10.9</v>
      </c>
      <c r="K70" s="199">
        <f t="shared" si="0"/>
        <v>100</v>
      </c>
    </row>
    <row r="71" spans="1:12" ht="31.5" customHeight="1">
      <c r="A71" s="57" t="s">
        <v>106</v>
      </c>
      <c r="B71" s="63" t="s">
        <v>28</v>
      </c>
      <c r="C71" s="63" t="s">
        <v>29</v>
      </c>
      <c r="D71" s="76">
        <v>89</v>
      </c>
      <c r="E71" s="4">
        <v>1</v>
      </c>
      <c r="F71" s="4" t="s">
        <v>37</v>
      </c>
      <c r="G71" s="4">
        <v>51180</v>
      </c>
      <c r="H71" s="74" t="s">
        <v>108</v>
      </c>
      <c r="I71" s="26">
        <f>'Прил 2'!J72</f>
        <v>10.9</v>
      </c>
      <c r="J71" s="26">
        <f>'Прил 2'!K72</f>
        <v>10.9</v>
      </c>
      <c r="K71" s="199">
        <f t="shared" si="0"/>
        <v>100</v>
      </c>
    </row>
    <row r="72" spans="1:12">
      <c r="A72" s="52" t="s">
        <v>186</v>
      </c>
      <c r="B72" s="126" t="s">
        <v>29</v>
      </c>
      <c r="C72" s="126"/>
      <c r="D72" s="50"/>
      <c r="E72" s="4"/>
      <c r="F72" s="4"/>
      <c r="G72" s="4"/>
      <c r="H72" s="74"/>
      <c r="I72" s="72">
        <f>I73</f>
        <v>0.5</v>
      </c>
      <c r="J72" s="72">
        <f t="shared" ref="J72:J76" si="15">J73</f>
        <v>0</v>
      </c>
      <c r="K72" s="47">
        <f t="shared" ref="K72:K128" si="16">J72/I72*100</f>
        <v>0</v>
      </c>
    </row>
    <row r="73" spans="1:12" ht="31.5">
      <c r="A73" s="52" t="s">
        <v>187</v>
      </c>
      <c r="B73" s="126" t="s">
        <v>29</v>
      </c>
      <c r="C73" s="126" t="s">
        <v>188</v>
      </c>
      <c r="D73" s="50"/>
      <c r="E73" s="4"/>
      <c r="F73" s="4"/>
      <c r="G73" s="4"/>
      <c r="H73" s="74"/>
      <c r="I73" s="72">
        <f>I74</f>
        <v>0.5</v>
      </c>
      <c r="J73" s="72">
        <f t="shared" si="15"/>
        <v>0</v>
      </c>
      <c r="K73" s="47">
        <f t="shared" si="16"/>
        <v>0</v>
      </c>
    </row>
    <row r="74" spans="1:12" ht="31.5">
      <c r="A74" s="142" t="s">
        <v>189</v>
      </c>
      <c r="B74" s="143" t="s">
        <v>29</v>
      </c>
      <c r="C74" s="143" t="s">
        <v>188</v>
      </c>
      <c r="D74" s="4" t="s">
        <v>190</v>
      </c>
      <c r="E74" s="4"/>
      <c r="F74" s="4"/>
      <c r="G74" s="4"/>
      <c r="H74" s="74"/>
      <c r="I74" s="26">
        <f>I75</f>
        <v>0.5</v>
      </c>
      <c r="J74" s="26">
        <f t="shared" si="15"/>
        <v>0</v>
      </c>
      <c r="K74" s="199">
        <f t="shared" si="16"/>
        <v>0</v>
      </c>
    </row>
    <row r="75" spans="1:12" ht="31.5">
      <c r="A75" s="57" t="s">
        <v>191</v>
      </c>
      <c r="B75" s="63" t="s">
        <v>29</v>
      </c>
      <c r="C75" s="63" t="s">
        <v>188</v>
      </c>
      <c r="D75" s="4" t="s">
        <v>190</v>
      </c>
      <c r="E75" s="4" t="s">
        <v>35</v>
      </c>
      <c r="F75" s="4" t="s">
        <v>37</v>
      </c>
      <c r="G75" s="4" t="s">
        <v>192</v>
      </c>
      <c r="H75" s="74"/>
      <c r="I75" s="26">
        <f>I76</f>
        <v>0.5</v>
      </c>
      <c r="J75" s="26">
        <f t="shared" si="15"/>
        <v>0</v>
      </c>
      <c r="K75" s="199">
        <f t="shared" si="16"/>
        <v>0</v>
      </c>
    </row>
    <row r="76" spans="1:12" ht="31.5">
      <c r="A76" s="57" t="s">
        <v>105</v>
      </c>
      <c r="B76" s="63" t="s">
        <v>29</v>
      </c>
      <c r="C76" s="63" t="s">
        <v>188</v>
      </c>
      <c r="D76" s="4" t="s">
        <v>190</v>
      </c>
      <c r="E76" s="4" t="s">
        <v>35</v>
      </c>
      <c r="F76" s="4" t="s">
        <v>37</v>
      </c>
      <c r="G76" s="4" t="s">
        <v>192</v>
      </c>
      <c r="H76" s="74" t="s">
        <v>107</v>
      </c>
      <c r="I76" s="26">
        <f>I77</f>
        <v>0.5</v>
      </c>
      <c r="J76" s="26">
        <f t="shared" si="15"/>
        <v>0</v>
      </c>
      <c r="K76" s="199">
        <f t="shared" si="16"/>
        <v>0</v>
      </c>
    </row>
    <row r="77" spans="1:12" ht="31.5">
      <c r="A77" s="57" t="s">
        <v>106</v>
      </c>
      <c r="B77" s="63" t="s">
        <v>29</v>
      </c>
      <c r="C77" s="63" t="s">
        <v>188</v>
      </c>
      <c r="D77" s="4" t="s">
        <v>190</v>
      </c>
      <c r="E77" s="4" t="s">
        <v>35</v>
      </c>
      <c r="F77" s="4" t="s">
        <v>37</v>
      </c>
      <c r="G77" s="4" t="s">
        <v>192</v>
      </c>
      <c r="H77" s="74" t="s">
        <v>108</v>
      </c>
      <c r="I77" s="26">
        <f>'Прил 2'!J78</f>
        <v>0.5</v>
      </c>
      <c r="J77" s="26">
        <f>'Прил 2'!K78</f>
        <v>0</v>
      </c>
      <c r="K77" s="199">
        <f t="shared" si="16"/>
        <v>0</v>
      </c>
    </row>
    <row r="78" spans="1:12">
      <c r="A78" s="59" t="s">
        <v>54</v>
      </c>
      <c r="B78" s="126" t="s">
        <v>18</v>
      </c>
      <c r="C78" s="126"/>
      <c r="D78" s="50"/>
      <c r="E78" s="50"/>
      <c r="F78" s="50"/>
      <c r="G78" s="50"/>
      <c r="H78" s="50"/>
      <c r="I78" s="72">
        <f>I79+I93</f>
        <v>1075.0113900000001</v>
      </c>
      <c r="J78" s="72">
        <f>J79+J93</f>
        <v>910.60900000000004</v>
      </c>
      <c r="K78" s="47">
        <f t="shared" si="16"/>
        <v>84.706916454159611</v>
      </c>
    </row>
    <row r="79" spans="1:12">
      <c r="A79" s="59" t="s">
        <v>55</v>
      </c>
      <c r="B79" s="50" t="s">
        <v>18</v>
      </c>
      <c r="C79" s="50" t="s">
        <v>30</v>
      </c>
      <c r="D79" s="128"/>
      <c r="E79" s="128"/>
      <c r="F79" s="128"/>
      <c r="G79" s="128"/>
      <c r="H79" s="50"/>
      <c r="I79" s="72">
        <f>I80+I84+I88</f>
        <v>785.01139000000012</v>
      </c>
      <c r="J79" s="72">
        <f>J80+J84+J88</f>
        <v>620.60900000000004</v>
      </c>
      <c r="K79" s="47">
        <f t="shared" si="16"/>
        <v>79.057324251053217</v>
      </c>
    </row>
    <row r="80" spans="1:12" ht="47.25">
      <c r="A80" s="88" t="s">
        <v>207</v>
      </c>
      <c r="B80" s="5" t="s">
        <v>18</v>
      </c>
      <c r="C80" s="5" t="s">
        <v>30</v>
      </c>
      <c r="D80" s="5" t="s">
        <v>32</v>
      </c>
      <c r="E80" s="5"/>
      <c r="F80" s="5"/>
      <c r="G80" s="5"/>
      <c r="H80" s="4"/>
      <c r="I80" s="26">
        <f>I81</f>
        <v>459.36660000000001</v>
      </c>
      <c r="J80" s="26">
        <f>J82</f>
        <v>321.74400000000003</v>
      </c>
      <c r="K80" s="199">
        <f t="shared" si="16"/>
        <v>70.040790949973299</v>
      </c>
      <c r="L80" s="77"/>
    </row>
    <row r="81" spans="1:12" ht="180" customHeight="1">
      <c r="A81" s="162" t="s">
        <v>210</v>
      </c>
      <c r="B81" s="5" t="s">
        <v>18</v>
      </c>
      <c r="C81" s="5" t="s">
        <v>30</v>
      </c>
      <c r="D81" s="5" t="s">
        <v>32</v>
      </c>
      <c r="E81" s="5" t="s">
        <v>35</v>
      </c>
      <c r="F81" s="5" t="s">
        <v>17</v>
      </c>
      <c r="G81" s="5" t="s">
        <v>56</v>
      </c>
      <c r="H81" s="4"/>
      <c r="I81" s="26">
        <f>I82</f>
        <v>459.36660000000001</v>
      </c>
      <c r="J81" s="26">
        <f t="shared" ref="J81" si="17">J82</f>
        <v>321.74400000000003</v>
      </c>
      <c r="K81" s="199">
        <f t="shared" si="16"/>
        <v>70.040790949973299</v>
      </c>
      <c r="L81" s="77"/>
    </row>
    <row r="82" spans="1:12" ht="36" customHeight="1">
      <c r="A82" s="57" t="s">
        <v>105</v>
      </c>
      <c r="B82" s="5" t="s">
        <v>18</v>
      </c>
      <c r="C82" s="5" t="s">
        <v>30</v>
      </c>
      <c r="D82" s="5" t="s">
        <v>32</v>
      </c>
      <c r="E82" s="5" t="s">
        <v>35</v>
      </c>
      <c r="F82" s="5" t="s">
        <v>17</v>
      </c>
      <c r="G82" s="5" t="s">
        <v>56</v>
      </c>
      <c r="H82" s="4" t="s">
        <v>107</v>
      </c>
      <c r="I82" s="26">
        <f t="shared" ref="I78:J82" si="18">I83</f>
        <v>459.36660000000001</v>
      </c>
      <c r="J82" s="26">
        <f t="shared" si="18"/>
        <v>321.74400000000003</v>
      </c>
      <c r="K82" s="199">
        <f t="shared" si="16"/>
        <v>70.040790949973299</v>
      </c>
      <c r="L82" s="77"/>
    </row>
    <row r="83" spans="1:12" ht="30.75" customHeight="1">
      <c r="A83" s="57" t="s">
        <v>106</v>
      </c>
      <c r="B83" s="5" t="s">
        <v>18</v>
      </c>
      <c r="C83" s="5" t="s">
        <v>30</v>
      </c>
      <c r="D83" s="5" t="s">
        <v>32</v>
      </c>
      <c r="E83" s="5" t="s">
        <v>35</v>
      </c>
      <c r="F83" s="5" t="s">
        <v>17</v>
      </c>
      <c r="G83" s="5" t="s">
        <v>56</v>
      </c>
      <c r="H83" s="4" t="s">
        <v>108</v>
      </c>
      <c r="I83" s="26">
        <f>'Прил 2'!J84</f>
        <v>459.36660000000001</v>
      </c>
      <c r="J83" s="26">
        <f>'Прил 2'!K84</f>
        <v>321.74400000000003</v>
      </c>
      <c r="K83" s="199">
        <f t="shared" si="16"/>
        <v>70.040790949973299</v>
      </c>
    </row>
    <row r="84" spans="1:12" ht="86.25" customHeight="1">
      <c r="A84" s="7" t="s">
        <v>221</v>
      </c>
      <c r="B84" s="4" t="s">
        <v>18</v>
      </c>
      <c r="C84" s="4" t="s">
        <v>30</v>
      </c>
      <c r="D84" s="4" t="s">
        <v>188</v>
      </c>
      <c r="E84" s="4"/>
      <c r="F84" s="4"/>
      <c r="G84" s="4"/>
      <c r="H84" s="4"/>
      <c r="I84" s="26">
        <f>I85</f>
        <v>54</v>
      </c>
      <c r="J84" s="26">
        <f t="shared" ref="J84:J86" si="19">J85</f>
        <v>54</v>
      </c>
      <c r="K84" s="199">
        <f t="shared" si="16"/>
        <v>100</v>
      </c>
    </row>
    <row r="85" spans="1:12" ht="48" customHeight="1">
      <c r="A85" s="162" t="s">
        <v>210</v>
      </c>
      <c r="B85" s="5" t="s">
        <v>18</v>
      </c>
      <c r="C85" s="5" t="s">
        <v>30</v>
      </c>
      <c r="D85" s="5" t="s">
        <v>188</v>
      </c>
      <c r="E85" s="5" t="s">
        <v>35</v>
      </c>
      <c r="F85" s="5" t="s">
        <v>17</v>
      </c>
      <c r="G85" s="5" t="s">
        <v>56</v>
      </c>
      <c r="H85" s="4"/>
      <c r="I85" s="26">
        <f>I86</f>
        <v>54</v>
      </c>
      <c r="J85" s="26">
        <f t="shared" si="19"/>
        <v>54</v>
      </c>
      <c r="K85" s="199">
        <f t="shared" si="16"/>
        <v>100</v>
      </c>
    </row>
    <row r="86" spans="1:12" ht="35.25" customHeight="1">
      <c r="A86" s="57" t="s">
        <v>105</v>
      </c>
      <c r="B86" s="5" t="s">
        <v>18</v>
      </c>
      <c r="C86" s="5" t="s">
        <v>30</v>
      </c>
      <c r="D86" s="5" t="s">
        <v>188</v>
      </c>
      <c r="E86" s="5" t="s">
        <v>35</v>
      </c>
      <c r="F86" s="5" t="s">
        <v>17</v>
      </c>
      <c r="G86" s="5" t="s">
        <v>56</v>
      </c>
      <c r="H86" s="4" t="s">
        <v>107</v>
      </c>
      <c r="I86" s="26">
        <f>I87</f>
        <v>54</v>
      </c>
      <c r="J86" s="26">
        <f t="shared" si="19"/>
        <v>54</v>
      </c>
      <c r="K86" s="199">
        <f t="shared" si="16"/>
        <v>100</v>
      </c>
    </row>
    <row r="87" spans="1:12" ht="36.75" customHeight="1">
      <c r="A87" s="57" t="s">
        <v>106</v>
      </c>
      <c r="B87" s="5" t="s">
        <v>18</v>
      </c>
      <c r="C87" s="5" t="s">
        <v>30</v>
      </c>
      <c r="D87" s="5" t="s">
        <v>188</v>
      </c>
      <c r="E87" s="5" t="s">
        <v>35</v>
      </c>
      <c r="F87" s="5" t="s">
        <v>17</v>
      </c>
      <c r="G87" s="5" t="s">
        <v>56</v>
      </c>
      <c r="H87" s="4" t="s">
        <v>108</v>
      </c>
      <c r="I87" s="26">
        <f>'Прил 2'!J88</f>
        <v>54</v>
      </c>
      <c r="J87" s="26">
        <f>'Прил 2'!K88</f>
        <v>54</v>
      </c>
      <c r="K87" s="199">
        <f t="shared" si="16"/>
        <v>100</v>
      </c>
    </row>
    <row r="88" spans="1:12" ht="47.25">
      <c r="A88" s="88" t="s">
        <v>134</v>
      </c>
      <c r="B88" s="5" t="s">
        <v>18</v>
      </c>
      <c r="C88" s="5" t="s">
        <v>30</v>
      </c>
      <c r="D88" s="5" t="s">
        <v>49</v>
      </c>
      <c r="E88" s="5"/>
      <c r="F88" s="5"/>
      <c r="G88" s="5"/>
      <c r="H88" s="4"/>
      <c r="I88" s="26">
        <f>I89</f>
        <v>271.64479</v>
      </c>
      <c r="J88" s="26">
        <f t="shared" ref="J88:J91" si="20">J89</f>
        <v>244.86500000000001</v>
      </c>
      <c r="K88" s="199">
        <f t="shared" si="16"/>
        <v>90.141614716777752</v>
      </c>
    </row>
    <row r="89" spans="1:12" ht="47.25">
      <c r="A89" s="89" t="s">
        <v>135</v>
      </c>
      <c r="B89" s="5" t="s">
        <v>18</v>
      </c>
      <c r="C89" s="5" t="s">
        <v>30</v>
      </c>
      <c r="D89" s="5" t="s">
        <v>49</v>
      </c>
      <c r="E89" s="5" t="s">
        <v>24</v>
      </c>
      <c r="F89" s="5"/>
      <c r="G89" s="5"/>
      <c r="H89" s="4"/>
      <c r="I89" s="26">
        <f>I90</f>
        <v>271.64479</v>
      </c>
      <c r="J89" s="26">
        <f t="shared" si="20"/>
        <v>244.86500000000001</v>
      </c>
      <c r="K89" s="199">
        <f t="shared" si="16"/>
        <v>90.141614716777752</v>
      </c>
    </row>
    <row r="90" spans="1:12" ht="31.5">
      <c r="A90" s="89" t="s">
        <v>211</v>
      </c>
      <c r="B90" s="5" t="s">
        <v>18</v>
      </c>
      <c r="C90" s="5" t="s">
        <v>30</v>
      </c>
      <c r="D90" s="5" t="s">
        <v>49</v>
      </c>
      <c r="E90" s="5" t="s">
        <v>24</v>
      </c>
      <c r="F90" s="5" t="s">
        <v>37</v>
      </c>
      <c r="G90" s="5" t="s">
        <v>212</v>
      </c>
      <c r="H90" s="4"/>
      <c r="I90" s="26">
        <f>I91</f>
        <v>271.64479</v>
      </c>
      <c r="J90" s="26">
        <f t="shared" si="20"/>
        <v>244.86500000000001</v>
      </c>
      <c r="K90" s="199">
        <f t="shared" si="16"/>
        <v>90.141614716777752</v>
      </c>
    </row>
    <row r="91" spans="1:12" ht="31.5">
      <c r="A91" s="57" t="s">
        <v>105</v>
      </c>
      <c r="B91" s="5" t="s">
        <v>18</v>
      </c>
      <c r="C91" s="5" t="s">
        <v>30</v>
      </c>
      <c r="D91" s="5" t="s">
        <v>49</v>
      </c>
      <c r="E91" s="5" t="s">
        <v>24</v>
      </c>
      <c r="F91" s="5" t="s">
        <v>37</v>
      </c>
      <c r="G91" s="5" t="s">
        <v>212</v>
      </c>
      <c r="H91" s="4" t="s">
        <v>107</v>
      </c>
      <c r="I91" s="26">
        <f>I92</f>
        <v>271.64479</v>
      </c>
      <c r="J91" s="26">
        <f t="shared" si="20"/>
        <v>244.86500000000001</v>
      </c>
      <c r="K91" s="199">
        <f t="shared" si="16"/>
        <v>90.141614716777752</v>
      </c>
    </row>
    <row r="92" spans="1:12" ht="31.5">
      <c r="A92" s="57" t="s">
        <v>106</v>
      </c>
      <c r="B92" s="5" t="s">
        <v>18</v>
      </c>
      <c r="C92" s="5" t="s">
        <v>30</v>
      </c>
      <c r="D92" s="5" t="s">
        <v>49</v>
      </c>
      <c r="E92" s="5" t="s">
        <v>24</v>
      </c>
      <c r="F92" s="5" t="s">
        <v>37</v>
      </c>
      <c r="G92" s="5" t="s">
        <v>212</v>
      </c>
      <c r="H92" s="4" t="s">
        <v>108</v>
      </c>
      <c r="I92" s="26">
        <f>'Прил 2'!J93</f>
        <v>271.64479</v>
      </c>
      <c r="J92" s="26">
        <f>'Прил 2'!K93</f>
        <v>244.86500000000001</v>
      </c>
      <c r="K92" s="199">
        <f t="shared" si="16"/>
        <v>90.141614716777752</v>
      </c>
    </row>
    <row r="93" spans="1:12">
      <c r="A93" s="166" t="s">
        <v>214</v>
      </c>
      <c r="B93" s="67" t="s">
        <v>18</v>
      </c>
      <c r="C93" s="67" t="s">
        <v>142</v>
      </c>
      <c r="D93" s="5"/>
      <c r="E93" s="5"/>
      <c r="F93" s="5"/>
      <c r="G93" s="5"/>
      <c r="H93" s="4"/>
      <c r="I93" s="72">
        <f>I94</f>
        <v>290</v>
      </c>
      <c r="J93" s="72">
        <f t="shared" ref="J93:J97" si="21">J94</f>
        <v>290</v>
      </c>
      <c r="K93" s="47">
        <f t="shared" si="16"/>
        <v>100</v>
      </c>
    </row>
    <row r="94" spans="1:12" ht="63">
      <c r="A94" s="88" t="s">
        <v>224</v>
      </c>
      <c r="B94" s="5" t="s">
        <v>18</v>
      </c>
      <c r="C94" s="5" t="s">
        <v>142</v>
      </c>
      <c r="D94" s="5" t="s">
        <v>223</v>
      </c>
      <c r="E94" s="5"/>
      <c r="F94" s="5"/>
      <c r="G94" s="5"/>
      <c r="H94" s="4"/>
      <c r="I94" s="26">
        <f>I95</f>
        <v>290</v>
      </c>
      <c r="J94" s="26">
        <f t="shared" si="21"/>
        <v>290</v>
      </c>
      <c r="K94" s="199">
        <f t="shared" si="16"/>
        <v>100</v>
      </c>
    </row>
    <row r="95" spans="1:12" ht="63">
      <c r="A95" s="89" t="s">
        <v>222</v>
      </c>
      <c r="B95" s="5" t="s">
        <v>18</v>
      </c>
      <c r="C95" s="5" t="s">
        <v>142</v>
      </c>
      <c r="D95" s="5" t="s">
        <v>223</v>
      </c>
      <c r="E95" s="5" t="s">
        <v>35</v>
      </c>
      <c r="F95" s="5" t="s">
        <v>17</v>
      </c>
      <c r="G95" s="5"/>
      <c r="H95" s="4"/>
      <c r="I95" s="26">
        <f>I96</f>
        <v>290</v>
      </c>
      <c r="J95" s="26">
        <f t="shared" si="21"/>
        <v>290</v>
      </c>
      <c r="K95" s="199">
        <f t="shared" si="16"/>
        <v>100</v>
      </c>
    </row>
    <row r="96" spans="1:12" ht="94.5">
      <c r="A96" s="89" t="s">
        <v>215</v>
      </c>
      <c r="B96" s="5" t="s">
        <v>18</v>
      </c>
      <c r="C96" s="5" t="s">
        <v>142</v>
      </c>
      <c r="D96" s="5" t="s">
        <v>223</v>
      </c>
      <c r="E96" s="5" t="s">
        <v>35</v>
      </c>
      <c r="F96" s="5" t="s">
        <v>17</v>
      </c>
      <c r="G96" s="5" t="s">
        <v>216</v>
      </c>
      <c r="H96" s="4"/>
      <c r="I96" s="26">
        <f>I97</f>
        <v>290</v>
      </c>
      <c r="J96" s="26">
        <f t="shared" si="21"/>
        <v>290</v>
      </c>
      <c r="K96" s="199">
        <f t="shared" si="16"/>
        <v>100</v>
      </c>
    </row>
    <row r="97" spans="1:11" ht="31.5">
      <c r="A97" s="57" t="s">
        <v>105</v>
      </c>
      <c r="B97" s="5" t="s">
        <v>18</v>
      </c>
      <c r="C97" s="5" t="s">
        <v>142</v>
      </c>
      <c r="D97" s="5" t="s">
        <v>223</v>
      </c>
      <c r="E97" s="5" t="s">
        <v>35</v>
      </c>
      <c r="F97" s="5" t="s">
        <v>17</v>
      </c>
      <c r="G97" s="5" t="s">
        <v>216</v>
      </c>
      <c r="H97" s="4" t="s">
        <v>107</v>
      </c>
      <c r="I97" s="26">
        <f>I98</f>
        <v>290</v>
      </c>
      <c r="J97" s="26">
        <f t="shared" si="21"/>
        <v>290</v>
      </c>
      <c r="K97" s="199">
        <f t="shared" si="16"/>
        <v>100</v>
      </c>
    </row>
    <row r="98" spans="1:11" ht="31.5">
      <c r="A98" s="57" t="s">
        <v>106</v>
      </c>
      <c r="B98" s="5" t="s">
        <v>18</v>
      </c>
      <c r="C98" s="5" t="s">
        <v>142</v>
      </c>
      <c r="D98" s="5" t="s">
        <v>223</v>
      </c>
      <c r="E98" s="5" t="s">
        <v>35</v>
      </c>
      <c r="F98" s="5" t="s">
        <v>17</v>
      </c>
      <c r="G98" s="5" t="s">
        <v>216</v>
      </c>
      <c r="H98" s="4" t="s">
        <v>108</v>
      </c>
      <c r="I98" s="26">
        <f>'Прил 2'!J99</f>
        <v>290</v>
      </c>
      <c r="J98" s="26">
        <f>'Прил 2'!K99</f>
        <v>290</v>
      </c>
      <c r="K98" s="199">
        <f t="shared" si="16"/>
        <v>100</v>
      </c>
    </row>
    <row r="99" spans="1:11">
      <c r="A99" s="59" t="s">
        <v>21</v>
      </c>
      <c r="B99" s="50" t="s">
        <v>20</v>
      </c>
      <c r="C99" s="50"/>
      <c r="D99" s="50"/>
      <c r="E99" s="50"/>
      <c r="F99" s="50"/>
      <c r="G99" s="78"/>
      <c r="H99" s="78"/>
      <c r="I99" s="72">
        <f>I100+I106</f>
        <v>176</v>
      </c>
      <c r="J99" s="72">
        <f>J100+J106</f>
        <v>121.708</v>
      </c>
      <c r="K99" s="47">
        <f t="shared" si="16"/>
        <v>69.152272727272717</v>
      </c>
    </row>
    <row r="100" spans="1:11">
      <c r="A100" s="59" t="s">
        <v>57</v>
      </c>
      <c r="B100" s="50" t="s">
        <v>20</v>
      </c>
      <c r="C100" s="50" t="s">
        <v>28</v>
      </c>
      <c r="D100" s="50"/>
      <c r="E100" s="50"/>
      <c r="F100" s="50"/>
      <c r="G100" s="78"/>
      <c r="H100" s="78"/>
      <c r="I100" s="72">
        <f>I101</f>
        <v>30</v>
      </c>
      <c r="J100" s="72">
        <f t="shared" ref="J100" si="22">J101</f>
        <v>0</v>
      </c>
      <c r="K100" s="47">
        <f t="shared" si="16"/>
        <v>0</v>
      </c>
    </row>
    <row r="101" spans="1:11" ht="47.25">
      <c r="A101" s="88" t="s">
        <v>134</v>
      </c>
      <c r="B101" s="85">
        <v>918</v>
      </c>
      <c r="C101" s="4" t="s">
        <v>20</v>
      </c>
      <c r="D101" s="4" t="s">
        <v>28</v>
      </c>
      <c r="E101" s="4" t="s">
        <v>49</v>
      </c>
      <c r="F101" s="4" t="s">
        <v>35</v>
      </c>
      <c r="G101" s="4"/>
      <c r="H101" s="8"/>
      <c r="I101" s="26">
        <f>I102</f>
        <v>30</v>
      </c>
      <c r="J101" s="26">
        <f t="shared" ref="J101:J104" si="23">J102</f>
        <v>0</v>
      </c>
      <c r="K101" s="199">
        <f t="shared" si="16"/>
        <v>0</v>
      </c>
    </row>
    <row r="102" spans="1:11" ht="47.25">
      <c r="A102" s="89" t="s">
        <v>135</v>
      </c>
      <c r="B102" s="85">
        <v>918</v>
      </c>
      <c r="C102" s="4" t="s">
        <v>20</v>
      </c>
      <c r="D102" s="4" t="s">
        <v>28</v>
      </c>
      <c r="E102" s="4" t="s">
        <v>49</v>
      </c>
      <c r="F102" s="4" t="s">
        <v>24</v>
      </c>
      <c r="G102" s="4"/>
      <c r="H102" s="8"/>
      <c r="I102" s="26">
        <f>I103</f>
        <v>30</v>
      </c>
      <c r="J102" s="26">
        <f t="shared" si="23"/>
        <v>0</v>
      </c>
      <c r="K102" s="199">
        <f t="shared" si="16"/>
        <v>0</v>
      </c>
    </row>
    <row r="103" spans="1:11" ht="78.75">
      <c r="A103" s="7" t="s">
        <v>202</v>
      </c>
      <c r="B103" s="4" t="s">
        <v>20</v>
      </c>
      <c r="C103" s="4" t="s">
        <v>28</v>
      </c>
      <c r="D103" s="4">
        <v>89</v>
      </c>
      <c r="E103" s="4">
        <v>1</v>
      </c>
      <c r="F103" s="4" t="s">
        <v>37</v>
      </c>
      <c r="G103" s="4" t="s">
        <v>203</v>
      </c>
      <c r="H103" s="74"/>
      <c r="I103" s="26">
        <f>I104</f>
        <v>30</v>
      </c>
      <c r="J103" s="26">
        <f t="shared" si="23"/>
        <v>0</v>
      </c>
      <c r="K103" s="199">
        <f t="shared" si="16"/>
        <v>0</v>
      </c>
    </row>
    <row r="104" spans="1:11" ht="31.5">
      <c r="A104" s="57" t="s">
        <v>105</v>
      </c>
      <c r="B104" s="4" t="s">
        <v>20</v>
      </c>
      <c r="C104" s="4" t="s">
        <v>28</v>
      </c>
      <c r="D104" s="4">
        <v>89</v>
      </c>
      <c r="E104" s="4">
        <v>1</v>
      </c>
      <c r="F104" s="4" t="s">
        <v>37</v>
      </c>
      <c r="G104" s="4" t="s">
        <v>203</v>
      </c>
      <c r="H104" s="74" t="s">
        <v>107</v>
      </c>
      <c r="I104" s="26">
        <f>I105</f>
        <v>30</v>
      </c>
      <c r="J104" s="26">
        <f t="shared" si="23"/>
        <v>0</v>
      </c>
      <c r="K104" s="199">
        <f t="shared" si="16"/>
        <v>0</v>
      </c>
    </row>
    <row r="105" spans="1:11" ht="31.5">
      <c r="A105" s="57" t="s">
        <v>106</v>
      </c>
      <c r="B105" s="4" t="s">
        <v>20</v>
      </c>
      <c r="C105" s="4" t="s">
        <v>28</v>
      </c>
      <c r="D105" s="4">
        <v>89</v>
      </c>
      <c r="E105" s="4">
        <v>1</v>
      </c>
      <c r="F105" s="4" t="s">
        <v>37</v>
      </c>
      <c r="G105" s="4" t="s">
        <v>203</v>
      </c>
      <c r="H105" s="74" t="s">
        <v>108</v>
      </c>
      <c r="I105" s="26">
        <f>'Прил 2'!J106</f>
        <v>30</v>
      </c>
      <c r="J105" s="26">
        <f>'Прил 2'!K106</f>
        <v>0</v>
      </c>
      <c r="K105" s="199">
        <f t="shared" si="16"/>
        <v>0</v>
      </c>
    </row>
    <row r="106" spans="1:11">
      <c r="A106" s="59" t="s">
        <v>58</v>
      </c>
      <c r="B106" s="50" t="s">
        <v>20</v>
      </c>
      <c r="C106" s="50" t="s">
        <v>29</v>
      </c>
      <c r="D106" s="50"/>
      <c r="E106" s="50"/>
      <c r="F106" s="122"/>
      <c r="G106" s="78"/>
      <c r="H106" s="78"/>
      <c r="I106" s="72">
        <f>I107</f>
        <v>146</v>
      </c>
      <c r="J106" s="72">
        <f t="shared" ref="J106" si="24">J107</f>
        <v>121.708</v>
      </c>
      <c r="K106" s="47">
        <f t="shared" si="16"/>
        <v>83.361643835616434</v>
      </c>
    </row>
    <row r="107" spans="1:11" ht="47.25">
      <c r="A107" s="54" t="s">
        <v>134</v>
      </c>
      <c r="B107" s="4" t="s">
        <v>20</v>
      </c>
      <c r="C107" s="4" t="s">
        <v>29</v>
      </c>
      <c r="D107" s="4" t="s">
        <v>49</v>
      </c>
      <c r="E107" s="4" t="s">
        <v>35</v>
      </c>
      <c r="F107" s="79"/>
      <c r="G107" s="25"/>
      <c r="H107" s="25"/>
      <c r="I107" s="26">
        <f>I108</f>
        <v>146</v>
      </c>
      <c r="J107" s="26">
        <f t="shared" ref="J107" si="25">J108</f>
        <v>121.708</v>
      </c>
      <c r="K107" s="199">
        <f t="shared" si="16"/>
        <v>83.361643835616434</v>
      </c>
    </row>
    <row r="108" spans="1:11" ht="47.25">
      <c r="A108" s="54" t="s">
        <v>135</v>
      </c>
      <c r="B108" s="4" t="s">
        <v>20</v>
      </c>
      <c r="C108" s="4" t="s">
        <v>29</v>
      </c>
      <c r="D108" s="4" t="s">
        <v>49</v>
      </c>
      <c r="E108" s="8">
        <v>1</v>
      </c>
      <c r="F108" s="79"/>
      <c r="G108" s="25"/>
      <c r="H108" s="25"/>
      <c r="I108" s="26">
        <f>I109+I112</f>
        <v>146</v>
      </c>
      <c r="J108" s="26">
        <f t="shared" ref="J108" si="26">J109+J112</f>
        <v>121.708</v>
      </c>
      <c r="K108" s="199">
        <f t="shared" si="16"/>
        <v>83.361643835616434</v>
      </c>
    </row>
    <row r="109" spans="1:11">
      <c r="A109" s="57" t="s">
        <v>59</v>
      </c>
      <c r="B109" s="4" t="s">
        <v>20</v>
      </c>
      <c r="C109" s="4" t="s">
        <v>29</v>
      </c>
      <c r="D109" s="4" t="s">
        <v>49</v>
      </c>
      <c r="E109" s="8">
        <v>1</v>
      </c>
      <c r="F109" s="5" t="s">
        <v>37</v>
      </c>
      <c r="G109" s="8">
        <v>43010</v>
      </c>
      <c r="H109" s="25"/>
      <c r="I109" s="26">
        <f>I110</f>
        <v>86</v>
      </c>
      <c r="J109" s="26">
        <f t="shared" ref="J109:J110" si="27">J110</f>
        <v>86</v>
      </c>
      <c r="K109" s="199">
        <f t="shared" si="16"/>
        <v>100</v>
      </c>
    </row>
    <row r="110" spans="1:11" ht="31.5">
      <c r="A110" s="57" t="s">
        <v>105</v>
      </c>
      <c r="B110" s="4" t="s">
        <v>20</v>
      </c>
      <c r="C110" s="4" t="s">
        <v>29</v>
      </c>
      <c r="D110" s="4" t="s">
        <v>49</v>
      </c>
      <c r="E110" s="8">
        <v>1</v>
      </c>
      <c r="F110" s="5" t="s">
        <v>37</v>
      </c>
      <c r="G110" s="8">
        <v>43010</v>
      </c>
      <c r="H110" s="8">
        <v>200</v>
      </c>
      <c r="I110" s="26">
        <f>I111</f>
        <v>86</v>
      </c>
      <c r="J110" s="26">
        <f t="shared" si="27"/>
        <v>86</v>
      </c>
      <c r="K110" s="199">
        <f t="shared" si="16"/>
        <v>100</v>
      </c>
    </row>
    <row r="111" spans="1:11" ht="31.5">
      <c r="A111" s="57" t="s">
        <v>106</v>
      </c>
      <c r="B111" s="4" t="s">
        <v>20</v>
      </c>
      <c r="C111" s="4" t="s">
        <v>29</v>
      </c>
      <c r="D111" s="4" t="s">
        <v>49</v>
      </c>
      <c r="E111" s="8">
        <v>1</v>
      </c>
      <c r="F111" s="5" t="s">
        <v>37</v>
      </c>
      <c r="G111" s="8">
        <v>43010</v>
      </c>
      <c r="H111" s="8">
        <v>240</v>
      </c>
      <c r="I111" s="26">
        <f>'Прил 2'!J112</f>
        <v>86</v>
      </c>
      <c r="J111" s="26">
        <f>'Прил 2'!K112</f>
        <v>86</v>
      </c>
      <c r="K111" s="199">
        <f t="shared" si="16"/>
        <v>100</v>
      </c>
    </row>
    <row r="112" spans="1:11">
      <c r="A112" s="57" t="s">
        <v>140</v>
      </c>
      <c r="B112" s="4" t="s">
        <v>20</v>
      </c>
      <c r="C112" s="4" t="s">
        <v>29</v>
      </c>
      <c r="D112" s="4" t="s">
        <v>49</v>
      </c>
      <c r="E112" s="8">
        <v>1</v>
      </c>
      <c r="F112" s="5" t="s">
        <v>37</v>
      </c>
      <c r="G112" s="8">
        <v>43040</v>
      </c>
      <c r="H112" s="25"/>
      <c r="I112" s="26">
        <f>I113</f>
        <v>60</v>
      </c>
      <c r="J112" s="26">
        <f t="shared" ref="J112:J113" si="28">J113</f>
        <v>35.707999999999998</v>
      </c>
      <c r="K112" s="199">
        <f t="shared" si="16"/>
        <v>59.513333333333328</v>
      </c>
    </row>
    <row r="113" spans="1:12" ht="31.5">
      <c r="A113" s="57" t="s">
        <v>105</v>
      </c>
      <c r="B113" s="4" t="s">
        <v>20</v>
      </c>
      <c r="C113" s="4" t="s">
        <v>29</v>
      </c>
      <c r="D113" s="4" t="s">
        <v>49</v>
      </c>
      <c r="E113" s="8">
        <v>1</v>
      </c>
      <c r="F113" s="5" t="s">
        <v>37</v>
      </c>
      <c r="G113" s="8">
        <v>43040</v>
      </c>
      <c r="H113" s="8">
        <v>200</v>
      </c>
      <c r="I113" s="26">
        <f>I114</f>
        <v>60</v>
      </c>
      <c r="J113" s="26">
        <f t="shared" si="28"/>
        <v>35.707999999999998</v>
      </c>
      <c r="K113" s="199">
        <f t="shared" si="16"/>
        <v>59.513333333333328</v>
      </c>
    </row>
    <row r="114" spans="1:12" ht="31.5">
      <c r="A114" s="57" t="s">
        <v>106</v>
      </c>
      <c r="B114" s="4" t="s">
        <v>20</v>
      </c>
      <c r="C114" s="4" t="s">
        <v>29</v>
      </c>
      <c r="D114" s="4" t="s">
        <v>49</v>
      </c>
      <c r="E114" s="8">
        <v>1</v>
      </c>
      <c r="F114" s="5" t="s">
        <v>37</v>
      </c>
      <c r="G114" s="8">
        <v>43040</v>
      </c>
      <c r="H114" s="8">
        <v>240</v>
      </c>
      <c r="I114" s="26">
        <f>'Прил 2'!J115</f>
        <v>60</v>
      </c>
      <c r="J114" s="26">
        <f>'Прил 2'!K115</f>
        <v>35.707999999999998</v>
      </c>
      <c r="K114" s="199">
        <f t="shared" si="16"/>
        <v>59.513333333333328</v>
      </c>
    </row>
    <row r="115" spans="1:12">
      <c r="A115" s="59" t="s">
        <v>60</v>
      </c>
      <c r="B115" s="50" t="s">
        <v>31</v>
      </c>
      <c r="C115" s="50"/>
      <c r="D115" s="53"/>
      <c r="E115" s="50"/>
      <c r="F115" s="50"/>
      <c r="G115" s="50"/>
      <c r="H115" s="73"/>
      <c r="I115" s="72">
        <f t="shared" ref="I115:J120" si="29">I116</f>
        <v>136.00287</v>
      </c>
      <c r="J115" s="72">
        <f t="shared" si="29"/>
        <v>136.00200000000001</v>
      </c>
      <c r="K115" s="47">
        <f t="shared" si="16"/>
        <v>99.999360307617053</v>
      </c>
    </row>
    <row r="116" spans="1:12">
      <c r="A116" s="80" t="s">
        <v>27</v>
      </c>
      <c r="B116" s="50" t="s">
        <v>31</v>
      </c>
      <c r="C116" s="50" t="s">
        <v>17</v>
      </c>
      <c r="D116" s="73"/>
      <c r="E116" s="50"/>
      <c r="F116" s="50"/>
      <c r="G116" s="50"/>
      <c r="H116" s="73"/>
      <c r="I116" s="72">
        <f>I117</f>
        <v>136.00287</v>
      </c>
      <c r="J116" s="72">
        <f t="shared" si="29"/>
        <v>136.00200000000001</v>
      </c>
      <c r="K116" s="47">
        <f t="shared" si="16"/>
        <v>99.999360307617053</v>
      </c>
    </row>
    <row r="117" spans="1:12" ht="47.25">
      <c r="A117" s="54" t="s">
        <v>134</v>
      </c>
      <c r="B117" s="4" t="s">
        <v>31</v>
      </c>
      <c r="C117" s="4" t="s">
        <v>17</v>
      </c>
      <c r="D117" s="4">
        <v>89</v>
      </c>
      <c r="E117" s="4" t="s">
        <v>35</v>
      </c>
      <c r="F117" s="4"/>
      <c r="G117" s="4"/>
      <c r="H117" s="74"/>
      <c r="I117" s="26">
        <f>I118</f>
        <v>136.00287</v>
      </c>
      <c r="J117" s="26">
        <f t="shared" si="29"/>
        <v>136.00200000000001</v>
      </c>
      <c r="K117" s="199">
        <f t="shared" si="16"/>
        <v>99.999360307617053</v>
      </c>
      <c r="L117" s="60"/>
    </row>
    <row r="118" spans="1:12" ht="47.25">
      <c r="A118" s="54" t="s">
        <v>135</v>
      </c>
      <c r="B118" s="4" t="s">
        <v>31</v>
      </c>
      <c r="C118" s="4" t="s">
        <v>17</v>
      </c>
      <c r="D118" s="4">
        <v>89</v>
      </c>
      <c r="E118" s="4">
        <v>1</v>
      </c>
      <c r="F118" s="4"/>
      <c r="G118" s="4"/>
      <c r="H118" s="74"/>
      <c r="I118" s="26">
        <f>I119</f>
        <v>136.00287</v>
      </c>
      <c r="J118" s="26">
        <f t="shared" si="29"/>
        <v>136.00200000000001</v>
      </c>
      <c r="K118" s="199">
        <f t="shared" si="16"/>
        <v>99.999360307617053</v>
      </c>
      <c r="L118" s="60"/>
    </row>
    <row r="119" spans="1:12">
      <c r="A119" s="54" t="s">
        <v>100</v>
      </c>
      <c r="B119" s="81" t="s">
        <v>31</v>
      </c>
      <c r="C119" s="81" t="s">
        <v>17</v>
      </c>
      <c r="D119" s="82">
        <v>89</v>
      </c>
      <c r="E119" s="5">
        <v>1</v>
      </c>
      <c r="F119" s="5" t="s">
        <v>37</v>
      </c>
      <c r="G119" s="5" t="s">
        <v>62</v>
      </c>
      <c r="H119" s="82"/>
      <c r="I119" s="26">
        <f t="shared" si="29"/>
        <v>136.00287</v>
      </c>
      <c r="J119" s="26">
        <f t="shared" si="29"/>
        <v>136.00200000000001</v>
      </c>
      <c r="K119" s="199">
        <f t="shared" si="16"/>
        <v>99.999360307617053</v>
      </c>
    </row>
    <row r="120" spans="1:12">
      <c r="A120" s="54" t="s">
        <v>101</v>
      </c>
      <c r="B120" s="81" t="s">
        <v>31</v>
      </c>
      <c r="C120" s="81" t="s">
        <v>17</v>
      </c>
      <c r="D120" s="82">
        <v>89</v>
      </c>
      <c r="E120" s="5">
        <v>1</v>
      </c>
      <c r="F120" s="5" t="s">
        <v>37</v>
      </c>
      <c r="G120" s="5" t="s">
        <v>62</v>
      </c>
      <c r="H120" s="82" t="s">
        <v>103</v>
      </c>
      <c r="I120" s="26">
        <f t="shared" si="29"/>
        <v>136.00287</v>
      </c>
      <c r="J120" s="26">
        <f t="shared" si="29"/>
        <v>136.00200000000001</v>
      </c>
      <c r="K120" s="199">
        <f t="shared" si="16"/>
        <v>99.999360307617053</v>
      </c>
    </row>
    <row r="121" spans="1:12">
      <c r="A121" s="54" t="s">
        <v>102</v>
      </c>
      <c r="B121" s="81" t="s">
        <v>31</v>
      </c>
      <c r="C121" s="81" t="s">
        <v>17</v>
      </c>
      <c r="D121" s="82">
        <v>89</v>
      </c>
      <c r="E121" s="5">
        <v>1</v>
      </c>
      <c r="F121" s="5" t="s">
        <v>37</v>
      </c>
      <c r="G121" s="5" t="s">
        <v>62</v>
      </c>
      <c r="H121" s="82" t="s">
        <v>104</v>
      </c>
      <c r="I121" s="26">
        <f>'Прил 2'!J122</f>
        <v>136.00287</v>
      </c>
      <c r="J121" s="26">
        <f>'Прил 2'!K122</f>
        <v>136.00200000000001</v>
      </c>
      <c r="K121" s="199">
        <f t="shared" si="16"/>
        <v>99.999360307617053</v>
      </c>
    </row>
    <row r="122" spans="1:12">
      <c r="A122" s="52" t="s">
        <v>19</v>
      </c>
      <c r="B122" s="124" t="s">
        <v>32</v>
      </c>
      <c r="C122" s="124"/>
      <c r="D122" s="125"/>
      <c r="E122" s="67"/>
      <c r="F122" s="67"/>
      <c r="G122" s="67"/>
      <c r="H122" s="125"/>
      <c r="I122" s="72">
        <f t="shared" ref="I122:J127" si="30">I123</f>
        <v>20.12</v>
      </c>
      <c r="J122" s="72">
        <f t="shared" si="30"/>
        <v>20.119</v>
      </c>
      <c r="K122" s="47">
        <f t="shared" si="16"/>
        <v>99.995029821073558</v>
      </c>
    </row>
    <row r="123" spans="1:12" ht="31.5">
      <c r="A123" s="52" t="s">
        <v>63</v>
      </c>
      <c r="B123" s="67">
        <v>13</v>
      </c>
      <c r="C123" s="67" t="s">
        <v>17</v>
      </c>
      <c r="D123" s="68"/>
      <c r="E123" s="67"/>
      <c r="F123" s="67"/>
      <c r="G123" s="67"/>
      <c r="H123" s="125"/>
      <c r="I123" s="72">
        <f t="shared" si="30"/>
        <v>20.12</v>
      </c>
      <c r="J123" s="72">
        <f t="shared" si="30"/>
        <v>20.119</v>
      </c>
      <c r="K123" s="47">
        <f t="shared" si="16"/>
        <v>99.995029821073558</v>
      </c>
    </row>
    <row r="124" spans="1:12" ht="47.25">
      <c r="A124" s="54" t="s">
        <v>134</v>
      </c>
      <c r="B124" s="5" t="s">
        <v>32</v>
      </c>
      <c r="C124" s="5" t="s">
        <v>17</v>
      </c>
      <c r="D124" s="4">
        <v>89</v>
      </c>
      <c r="E124" s="4">
        <v>0</v>
      </c>
      <c r="F124" s="5"/>
      <c r="G124" s="5"/>
      <c r="H124" s="82"/>
      <c r="I124" s="26">
        <f t="shared" si="30"/>
        <v>20.12</v>
      </c>
      <c r="J124" s="26">
        <f t="shared" si="30"/>
        <v>20.119</v>
      </c>
      <c r="K124" s="199">
        <f t="shared" si="16"/>
        <v>99.995029821073558</v>
      </c>
    </row>
    <row r="125" spans="1:12" ht="47.25">
      <c r="A125" s="54" t="s">
        <v>135</v>
      </c>
      <c r="B125" s="5" t="s">
        <v>32</v>
      </c>
      <c r="C125" s="5" t="s">
        <v>17</v>
      </c>
      <c r="D125" s="4">
        <v>89</v>
      </c>
      <c r="E125" s="4">
        <v>1</v>
      </c>
      <c r="F125" s="5"/>
      <c r="G125" s="5"/>
      <c r="H125" s="82"/>
      <c r="I125" s="26">
        <f t="shared" si="30"/>
        <v>20.12</v>
      </c>
      <c r="J125" s="26">
        <f t="shared" si="30"/>
        <v>20.119</v>
      </c>
      <c r="K125" s="199">
        <f t="shared" si="16"/>
        <v>99.995029821073558</v>
      </c>
    </row>
    <row r="126" spans="1:12">
      <c r="A126" s="57" t="s">
        <v>64</v>
      </c>
      <c r="B126" s="5">
        <v>13</v>
      </c>
      <c r="C126" s="5" t="s">
        <v>17</v>
      </c>
      <c r="D126" s="69">
        <v>89</v>
      </c>
      <c r="E126" s="5">
        <v>1</v>
      </c>
      <c r="F126" s="5" t="s">
        <v>37</v>
      </c>
      <c r="G126" s="5">
        <v>41240</v>
      </c>
      <c r="H126" s="82"/>
      <c r="I126" s="26">
        <f t="shared" si="30"/>
        <v>20.12</v>
      </c>
      <c r="J126" s="26">
        <f t="shared" si="30"/>
        <v>20.119</v>
      </c>
      <c r="K126" s="199">
        <f t="shared" si="16"/>
        <v>99.995029821073558</v>
      </c>
    </row>
    <row r="127" spans="1:12">
      <c r="A127" s="57" t="s">
        <v>98</v>
      </c>
      <c r="B127" s="5">
        <v>13</v>
      </c>
      <c r="C127" s="5" t="s">
        <v>17</v>
      </c>
      <c r="D127" s="69">
        <v>89</v>
      </c>
      <c r="E127" s="5">
        <v>1</v>
      </c>
      <c r="F127" s="5" t="s">
        <v>37</v>
      </c>
      <c r="G127" s="5" t="s">
        <v>68</v>
      </c>
      <c r="H127" s="82" t="s">
        <v>99</v>
      </c>
      <c r="I127" s="26">
        <f t="shared" si="30"/>
        <v>20.12</v>
      </c>
      <c r="J127" s="26">
        <f t="shared" si="30"/>
        <v>20.119</v>
      </c>
      <c r="K127" s="199">
        <f t="shared" si="16"/>
        <v>99.995029821073558</v>
      </c>
    </row>
    <row r="128" spans="1:12">
      <c r="A128" s="62" t="s">
        <v>65</v>
      </c>
      <c r="B128" s="5">
        <v>13</v>
      </c>
      <c r="C128" s="5" t="s">
        <v>17</v>
      </c>
      <c r="D128" s="69">
        <v>89</v>
      </c>
      <c r="E128" s="5">
        <v>1</v>
      </c>
      <c r="F128" s="5" t="s">
        <v>37</v>
      </c>
      <c r="G128" s="5">
        <v>41240</v>
      </c>
      <c r="H128" s="82">
        <v>730</v>
      </c>
      <c r="I128" s="26">
        <f>'Прил 2'!J129</f>
        <v>20.12</v>
      </c>
      <c r="J128" s="26">
        <f>'Прил 2'!K129</f>
        <v>20.119</v>
      </c>
      <c r="K128" s="199">
        <f t="shared" si="16"/>
        <v>99.995029821073558</v>
      </c>
    </row>
  </sheetData>
  <autoFilter ref="A6:K128"/>
  <mergeCells count="9">
    <mergeCell ref="C1:E1"/>
    <mergeCell ref="I1:K1"/>
    <mergeCell ref="A2:K2"/>
    <mergeCell ref="A4:A5"/>
    <mergeCell ref="B4:B5"/>
    <mergeCell ref="C4:C5"/>
    <mergeCell ref="D4:G5"/>
    <mergeCell ref="H4:H5"/>
    <mergeCell ref="I4:K4"/>
  </mergeCells>
  <conditionalFormatting sqref="B41">
    <cfRule type="expression" dxfId="37" priority="47" stopIfTrue="1">
      <formula>$F41=""</formula>
    </cfRule>
    <cfRule type="expression" dxfId="36" priority="48" stopIfTrue="1">
      <formula>#REF!&lt;&gt;""</formula>
    </cfRule>
    <cfRule type="expression" dxfId="35" priority="49" stopIfTrue="1">
      <formula>AND($G41="",$F41&lt;&gt;"")</formula>
    </cfRule>
  </conditionalFormatting>
  <conditionalFormatting sqref="B70">
    <cfRule type="expression" dxfId="34" priority="44" stopIfTrue="1">
      <formula>$F70=""</formula>
    </cfRule>
    <cfRule type="expression" dxfId="33" priority="46" stopIfTrue="1">
      <formula>AND($G70="",$F70&lt;&gt;"")</formula>
    </cfRule>
  </conditionalFormatting>
  <conditionalFormatting sqref="A39">
    <cfRule type="expression" dxfId="32" priority="41" stopIfTrue="1">
      <formula>$F39=""</formula>
    </cfRule>
    <cfRule type="expression" dxfId="31" priority="42" stopIfTrue="1">
      <formula>#REF!&lt;&gt;""</formula>
    </cfRule>
    <cfRule type="expression" dxfId="30" priority="43" stopIfTrue="1">
      <formula>AND($G39="",$F39&lt;&gt;"")</formula>
    </cfRule>
  </conditionalFormatting>
  <conditionalFormatting sqref="A109 A112">
    <cfRule type="expression" dxfId="29" priority="35" stopIfTrue="1">
      <formula>$F109=""</formula>
    </cfRule>
    <cfRule type="expression" dxfId="28" priority="37" stopIfTrue="1">
      <formula>AND($G109="",$F109&lt;&gt;"")</formula>
    </cfRule>
  </conditionalFormatting>
  <conditionalFormatting sqref="A112">
    <cfRule type="expression" dxfId="27" priority="32" stopIfTrue="1">
      <formula>$F112=""</formula>
    </cfRule>
    <cfRule type="expression" dxfId="26" priority="34" stopIfTrue="1">
      <formula>AND($G112="",$F112&lt;&gt;"")</formula>
    </cfRule>
  </conditionalFormatting>
  <conditionalFormatting sqref="A39">
    <cfRule type="expression" dxfId="25" priority="29" stopIfTrue="1">
      <formula>$F39=""</formula>
    </cfRule>
    <cfRule type="expression" dxfId="24" priority="30" stopIfTrue="1">
      <formula>#REF!&lt;&gt;""</formula>
    </cfRule>
    <cfRule type="expression" dxfId="23" priority="31" stopIfTrue="1">
      <formula>AND($G39="",$F39&lt;&gt;"")</formula>
    </cfRule>
  </conditionalFormatting>
  <conditionalFormatting sqref="A36">
    <cfRule type="expression" dxfId="22" priority="26" stopIfTrue="1">
      <formula>$F36=""</formula>
    </cfRule>
    <cfRule type="expression" dxfId="21" priority="27" stopIfTrue="1">
      <formula>#REF!&lt;&gt;""</formula>
    </cfRule>
    <cfRule type="expression" dxfId="20" priority="28" stopIfTrue="1">
      <formula>AND($G36="",$F36&lt;&gt;"")</formula>
    </cfRule>
  </conditionalFormatting>
  <conditionalFormatting sqref="F39 E106:E107">
    <cfRule type="expression" dxfId="19" priority="24" stopIfTrue="1">
      <formula>$C39=""</formula>
    </cfRule>
    <cfRule type="expression" dxfId="18" priority="25" stopIfTrue="1">
      <formula>$D39&lt;&gt;""</formula>
    </cfRule>
  </conditionalFormatting>
  <conditionalFormatting sqref="E39">
    <cfRule type="expression" dxfId="17" priority="22" stopIfTrue="1">
      <formula>$C39=""</formula>
    </cfRule>
    <cfRule type="expression" dxfId="16" priority="23" stopIfTrue="1">
      <formula>$D39&lt;&gt;""</formula>
    </cfRule>
  </conditionalFormatting>
  <conditionalFormatting sqref="F106:F108">
    <cfRule type="expression" dxfId="15" priority="15" stopIfTrue="1">
      <formula>$C106=""</formula>
    </cfRule>
    <cfRule type="expression" dxfId="14" priority="16" stopIfTrue="1">
      <formula>$D106&lt;&gt;""</formula>
    </cfRule>
  </conditionalFormatting>
  <conditionalFormatting sqref="F106:F108">
    <cfRule type="expression" dxfId="13" priority="11" stopIfTrue="1">
      <formula>$C106=""</formula>
    </cfRule>
    <cfRule type="expression" dxfId="12" priority="12" stopIfTrue="1">
      <formula>$D106&lt;&gt;""</formula>
    </cfRule>
  </conditionalFormatting>
  <conditionalFormatting sqref="F39">
    <cfRule type="expression" dxfId="11" priority="9" stopIfTrue="1">
      <formula>$C39=""</formula>
    </cfRule>
    <cfRule type="expression" dxfId="10" priority="10" stopIfTrue="1">
      <formula>$D39&lt;&gt;""</formula>
    </cfRule>
  </conditionalFormatting>
  <conditionalFormatting sqref="E39">
    <cfRule type="expression" dxfId="9" priority="7" stopIfTrue="1">
      <formula>$C39=""</formula>
    </cfRule>
    <cfRule type="expression" dxfId="8" priority="8" stopIfTrue="1">
      <formula>$D39&lt;&gt;""</formula>
    </cfRule>
  </conditionalFormatting>
  <conditionalFormatting sqref="A45">
    <cfRule type="expression" dxfId="7" priority="4" stopIfTrue="1">
      <formula>$F45=""</formula>
    </cfRule>
    <cfRule type="expression" dxfId="6" priority="5" stopIfTrue="1">
      <formula>$H45&lt;&gt;""</formula>
    </cfRule>
    <cfRule type="expression" dxfId="5" priority="6" stopIfTrue="1">
      <formula>AND($G45="",$F45&lt;&gt;"")</formula>
    </cfRule>
  </conditionalFormatting>
  <conditionalFormatting sqref="B45">
    <cfRule type="expression" dxfId="4" priority="1" stopIfTrue="1">
      <formula>$F45=""</formula>
    </cfRule>
    <cfRule type="expression" dxfId="3" priority="2" stopIfTrue="1">
      <formula>#REF!&lt;&gt;""</formula>
    </cfRule>
    <cfRule type="expression" dxfId="2" priority="3" stopIfTrue="1">
      <formula>AND($G45="",$F45&lt;&gt;"")</formula>
    </cfRule>
  </conditionalFormatting>
  <pageMargins left="0.78740157480314965" right="0.78740157480314965" top="0.39370078740157483" bottom="0.78740157480314965" header="0.51181102362204722" footer="0.51181102362204722"/>
  <pageSetup paperSize="9" scale="46" firstPageNumber="0" orientation="portrait" horizontalDpi="300" verticalDpi="300" r:id="rId1"/>
  <headerFooter alignWithMargins="0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39" stopIfTrue="1" id="{F3797FB4-2AC7-4D43-BCFC-B84EF7D0979C}">
            <xm:f>[2]Лист1!#REF!&lt;&gt;""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B70</xm:sqref>
        </x14:conditionalFormatting>
        <x14:conditionalFormatting xmlns:xm="http://schemas.microsoft.com/office/excel/2006/main">
          <x14:cfRule type="expression" priority="30" stopIfTrue="1" id="{24E993A7-23BA-4010-9B90-E597B39FCED3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A109 A112</xm:sqref>
        </x14:conditionalFormatting>
        <x14:conditionalFormatting xmlns:xm="http://schemas.microsoft.com/office/excel/2006/main">
          <x14:cfRule type="expression" priority="27" stopIfTrue="1" id="{CCC649A9-27AE-4155-9AC0-E773E491AA52}">
            <xm:f>[1]Лист1!#REF!&lt;&gt;""</xm:f>
            <x14:dxf>
              <font>
                <b val="0"/>
                <i/>
                <condense val="0"/>
                <extend val="0"/>
              </font>
            </x14:dxf>
          </x14:cfRule>
          <xm:sqref>A112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AQ166"/>
  <sheetViews>
    <sheetView view="pageBreakPreview" topLeftCell="A4" zoomScaleNormal="100" zoomScaleSheetLayoutView="100" workbookViewId="0">
      <selection activeCell="J7" sqref="J7:K7"/>
    </sheetView>
  </sheetViews>
  <sheetFormatPr defaultColWidth="9.140625" defaultRowHeight="15"/>
  <cols>
    <col min="1" max="1" width="72.7109375" style="103" customWidth="1"/>
    <col min="2" max="8" width="9.140625" style="38"/>
    <col min="9" max="9" width="9.140625" style="38" customWidth="1"/>
    <col min="10" max="10" width="14.140625" style="38" customWidth="1"/>
    <col min="11" max="11" width="13.28515625" style="38" customWidth="1"/>
    <col min="12" max="12" width="14.140625" style="38" customWidth="1"/>
    <col min="13" max="43" width="9.140625" style="42"/>
    <col min="44" max="16384" width="9.140625" style="38"/>
  </cols>
  <sheetData>
    <row r="1" spans="1:43" ht="123.75" customHeight="1">
      <c r="A1" s="90"/>
      <c r="B1" s="91"/>
      <c r="C1" s="92"/>
      <c r="D1" s="92"/>
      <c r="E1" s="171"/>
      <c r="F1" s="171"/>
      <c r="G1" s="171"/>
      <c r="H1" s="10"/>
      <c r="I1" s="10"/>
      <c r="J1" s="187" t="s">
        <v>234</v>
      </c>
      <c r="K1" s="187"/>
      <c r="L1" s="187"/>
      <c r="M1" s="10"/>
    </row>
    <row r="2" spans="1:43" ht="83.25" customHeight="1">
      <c r="A2" s="183" t="s">
        <v>233</v>
      </c>
      <c r="B2" s="183"/>
      <c r="C2" s="183"/>
      <c r="D2" s="183"/>
      <c r="E2" s="183"/>
      <c r="F2" s="183"/>
      <c r="G2" s="183"/>
      <c r="H2" s="183"/>
      <c r="I2" s="183"/>
      <c r="J2" s="183"/>
      <c r="K2" s="183"/>
      <c r="L2" s="183"/>
    </row>
    <row r="3" spans="1:43" ht="15.75">
      <c r="A3" s="182"/>
      <c r="B3" s="182"/>
      <c r="C3" s="182"/>
      <c r="D3" s="182"/>
      <c r="E3" s="182"/>
      <c r="F3" s="182"/>
      <c r="G3" s="182"/>
      <c r="H3" s="182"/>
      <c r="I3" s="182"/>
      <c r="J3" s="182"/>
      <c r="K3" s="130"/>
      <c r="L3" s="27" t="s">
        <v>177</v>
      </c>
    </row>
    <row r="4" spans="1:43" ht="15.75">
      <c r="A4" s="179" t="s">
        <v>13</v>
      </c>
      <c r="B4" s="179" t="s">
        <v>174</v>
      </c>
      <c r="C4" s="179"/>
      <c r="D4" s="179"/>
      <c r="E4" s="179"/>
      <c r="F4" s="179" t="s">
        <v>15</v>
      </c>
      <c r="G4" s="179" t="s">
        <v>14</v>
      </c>
      <c r="H4" s="179" t="s">
        <v>173</v>
      </c>
      <c r="I4" s="179" t="s">
        <v>22</v>
      </c>
      <c r="J4" s="172" t="s">
        <v>3</v>
      </c>
      <c r="K4" s="172"/>
      <c r="L4" s="172"/>
    </row>
    <row r="5" spans="1:43" ht="35.25" customHeight="1">
      <c r="A5" s="179" t="s">
        <v>176</v>
      </c>
      <c r="B5" s="179" t="s">
        <v>176</v>
      </c>
      <c r="C5" s="179"/>
      <c r="D5" s="179"/>
      <c r="E5" s="179"/>
      <c r="F5" s="179" t="s">
        <v>176</v>
      </c>
      <c r="G5" s="179" t="s">
        <v>176</v>
      </c>
      <c r="H5" s="179" t="s">
        <v>176</v>
      </c>
      <c r="I5" s="179" t="s">
        <v>176</v>
      </c>
      <c r="J5" s="170" t="s">
        <v>226</v>
      </c>
      <c r="K5" s="170" t="s">
        <v>227</v>
      </c>
      <c r="L5" s="170" t="s">
        <v>228</v>
      </c>
    </row>
    <row r="6" spans="1:43" s="98" customFormat="1" ht="15.75">
      <c r="A6" s="93">
        <v>1</v>
      </c>
      <c r="B6" s="44">
        <v>2</v>
      </c>
      <c r="C6" s="44">
        <v>3</v>
      </c>
      <c r="D6" s="44">
        <v>4</v>
      </c>
      <c r="E6" s="94">
        <v>5</v>
      </c>
      <c r="F6" s="44">
        <v>6</v>
      </c>
      <c r="G6" s="95">
        <v>7</v>
      </c>
      <c r="H6" s="44">
        <v>8</v>
      </c>
      <c r="I6" s="44">
        <v>9</v>
      </c>
      <c r="J6" s="96" t="s">
        <v>31</v>
      </c>
      <c r="K6" s="96" t="s">
        <v>46</v>
      </c>
      <c r="L6" s="97" t="s">
        <v>142</v>
      </c>
      <c r="M6" s="42"/>
      <c r="N6" s="42"/>
      <c r="O6" s="42"/>
      <c r="P6" s="42"/>
      <c r="Q6" s="42"/>
      <c r="R6" s="42"/>
      <c r="S6" s="42"/>
      <c r="T6" s="42"/>
      <c r="U6" s="42"/>
      <c r="V6" s="42"/>
      <c r="W6" s="42"/>
      <c r="X6" s="42"/>
      <c r="Y6" s="42"/>
      <c r="Z6" s="42"/>
      <c r="AA6" s="42"/>
      <c r="AB6" s="42"/>
      <c r="AC6" s="42"/>
      <c r="AD6" s="42"/>
      <c r="AE6" s="42"/>
      <c r="AF6" s="42"/>
      <c r="AG6" s="42"/>
      <c r="AH6" s="42"/>
      <c r="AI6" s="42"/>
      <c r="AJ6" s="42"/>
      <c r="AK6" s="42"/>
      <c r="AL6" s="42"/>
      <c r="AM6" s="42"/>
      <c r="AN6" s="42"/>
      <c r="AO6" s="42"/>
      <c r="AP6" s="42"/>
      <c r="AQ6" s="42"/>
    </row>
    <row r="7" spans="1:43" s="100" customFormat="1" ht="19.899999999999999" customHeight="1">
      <c r="A7" s="104" t="s">
        <v>23</v>
      </c>
      <c r="B7" s="67"/>
      <c r="C7" s="67"/>
      <c r="D7" s="67"/>
      <c r="E7" s="67"/>
      <c r="F7" s="67"/>
      <c r="G7" s="67"/>
      <c r="H7" s="67"/>
      <c r="I7" s="67"/>
      <c r="J7" s="72">
        <f>J57+J100+J8+J36+J43+J15+J22+J29+J50</f>
        <v>4006.4086000000002</v>
      </c>
      <c r="K7" s="72">
        <f>K57+K100+K8+K36+K43+K15+K22+K29+K50</f>
        <v>3681.2378100000001</v>
      </c>
      <c r="L7" s="72">
        <f>K7/J7*100</f>
        <v>91.883733726010874</v>
      </c>
      <c r="M7" s="99"/>
      <c r="N7" s="99"/>
      <c r="O7" s="99"/>
      <c r="P7" s="99"/>
      <c r="Q7" s="99"/>
      <c r="R7" s="99"/>
      <c r="S7" s="99"/>
      <c r="T7" s="99"/>
      <c r="U7" s="99"/>
      <c r="V7" s="99"/>
      <c r="W7" s="99"/>
      <c r="X7" s="99"/>
      <c r="Y7" s="99"/>
      <c r="Z7" s="99"/>
      <c r="AA7" s="99"/>
      <c r="AB7" s="99"/>
      <c r="AC7" s="99"/>
      <c r="AD7" s="99"/>
      <c r="AE7" s="99"/>
      <c r="AF7" s="99"/>
      <c r="AG7" s="99"/>
      <c r="AH7" s="99"/>
      <c r="AI7" s="99"/>
      <c r="AJ7" s="99"/>
      <c r="AK7" s="99"/>
      <c r="AL7" s="99"/>
      <c r="AM7" s="99"/>
      <c r="AN7" s="99"/>
      <c r="AO7" s="99"/>
      <c r="AP7" s="99"/>
      <c r="AQ7" s="99"/>
    </row>
    <row r="8" spans="1:43" s="100" customFormat="1" ht="33.75" customHeight="1">
      <c r="A8" s="57" t="s">
        <v>193</v>
      </c>
      <c r="B8" s="4" t="s">
        <v>194</v>
      </c>
      <c r="C8" s="4"/>
      <c r="D8" s="4"/>
      <c r="E8" s="4"/>
      <c r="F8" s="4"/>
      <c r="G8" s="67"/>
      <c r="H8" s="67"/>
      <c r="I8" s="67"/>
      <c r="J8" s="26">
        <f t="shared" ref="J8:J13" si="0">J9</f>
        <v>1</v>
      </c>
      <c r="K8" s="26">
        <f t="shared" ref="K8:K13" si="1">K9</f>
        <v>0</v>
      </c>
      <c r="L8" s="26">
        <f t="shared" ref="L8:L71" si="2">K8/J8*100</f>
        <v>0</v>
      </c>
      <c r="M8" s="99"/>
      <c r="N8" s="99"/>
      <c r="O8" s="99"/>
      <c r="P8" s="99"/>
      <c r="Q8" s="99"/>
      <c r="R8" s="99"/>
      <c r="S8" s="99"/>
      <c r="T8" s="99"/>
      <c r="U8" s="99"/>
      <c r="V8" s="99"/>
      <c r="W8" s="99"/>
      <c r="X8" s="99"/>
      <c r="Y8" s="99"/>
      <c r="Z8" s="99"/>
      <c r="AA8" s="99"/>
      <c r="AB8" s="99"/>
      <c r="AC8" s="99"/>
      <c r="AD8" s="99"/>
      <c r="AE8" s="99"/>
      <c r="AF8" s="99"/>
      <c r="AG8" s="99"/>
      <c r="AH8" s="99"/>
      <c r="AI8" s="99"/>
      <c r="AJ8" s="99"/>
      <c r="AK8" s="99"/>
      <c r="AL8" s="99"/>
      <c r="AM8" s="99"/>
      <c r="AN8" s="99"/>
      <c r="AO8" s="99"/>
      <c r="AP8" s="99"/>
      <c r="AQ8" s="99"/>
    </row>
    <row r="9" spans="1:43" s="100" customFormat="1" ht="19.899999999999999" customHeight="1">
      <c r="A9" s="57" t="s">
        <v>195</v>
      </c>
      <c r="B9" s="4" t="s">
        <v>194</v>
      </c>
      <c r="C9" s="4" t="s">
        <v>35</v>
      </c>
      <c r="D9" s="4" t="s">
        <v>37</v>
      </c>
      <c r="E9" s="4" t="s">
        <v>196</v>
      </c>
      <c r="F9" s="4"/>
      <c r="G9" s="67"/>
      <c r="H9" s="67"/>
      <c r="I9" s="67"/>
      <c r="J9" s="26">
        <f t="shared" si="0"/>
        <v>1</v>
      </c>
      <c r="K9" s="26">
        <f t="shared" si="1"/>
        <v>0</v>
      </c>
      <c r="L9" s="26">
        <f t="shared" si="2"/>
        <v>0</v>
      </c>
      <c r="M9" s="99"/>
      <c r="N9" s="99"/>
      <c r="O9" s="99"/>
      <c r="P9" s="99"/>
      <c r="Q9" s="99"/>
      <c r="R9" s="99"/>
      <c r="S9" s="99"/>
      <c r="T9" s="99"/>
      <c r="U9" s="99"/>
      <c r="V9" s="99"/>
      <c r="W9" s="99"/>
      <c r="X9" s="99"/>
      <c r="Y9" s="99"/>
      <c r="Z9" s="99"/>
      <c r="AA9" s="99"/>
      <c r="AB9" s="99"/>
      <c r="AC9" s="99"/>
      <c r="AD9" s="99"/>
      <c r="AE9" s="99"/>
      <c r="AF9" s="99"/>
      <c r="AG9" s="99"/>
      <c r="AH9" s="99"/>
      <c r="AI9" s="99"/>
      <c r="AJ9" s="99"/>
      <c r="AK9" s="99"/>
      <c r="AL9" s="99"/>
      <c r="AM9" s="99"/>
      <c r="AN9" s="99"/>
      <c r="AO9" s="99"/>
      <c r="AP9" s="99"/>
      <c r="AQ9" s="99"/>
    </row>
    <row r="10" spans="1:43" s="100" customFormat="1" ht="19.899999999999999" customHeight="1">
      <c r="A10" s="57" t="s">
        <v>105</v>
      </c>
      <c r="B10" s="4" t="s">
        <v>194</v>
      </c>
      <c r="C10" s="4" t="s">
        <v>35</v>
      </c>
      <c r="D10" s="4" t="s">
        <v>37</v>
      </c>
      <c r="E10" s="4" t="s">
        <v>196</v>
      </c>
      <c r="F10" s="4" t="s">
        <v>107</v>
      </c>
      <c r="G10" s="67"/>
      <c r="H10" s="67"/>
      <c r="I10" s="67"/>
      <c r="J10" s="26">
        <f t="shared" si="0"/>
        <v>1</v>
      </c>
      <c r="K10" s="26">
        <f t="shared" si="1"/>
        <v>0</v>
      </c>
      <c r="L10" s="26">
        <f t="shared" si="2"/>
        <v>0</v>
      </c>
      <c r="M10" s="99"/>
      <c r="N10" s="99"/>
      <c r="O10" s="99"/>
      <c r="P10" s="99"/>
      <c r="Q10" s="99"/>
      <c r="R10" s="99"/>
      <c r="S10" s="99"/>
      <c r="T10" s="99"/>
      <c r="U10" s="99"/>
      <c r="V10" s="99"/>
      <c r="W10" s="99"/>
      <c r="X10" s="99"/>
      <c r="Y10" s="99"/>
      <c r="Z10" s="99"/>
      <c r="AA10" s="99"/>
      <c r="AB10" s="99"/>
      <c r="AC10" s="99"/>
      <c r="AD10" s="99"/>
      <c r="AE10" s="99"/>
      <c r="AF10" s="99"/>
      <c r="AG10" s="99"/>
      <c r="AH10" s="99"/>
      <c r="AI10" s="99"/>
      <c r="AJ10" s="99"/>
      <c r="AK10" s="99"/>
      <c r="AL10" s="99"/>
      <c r="AM10" s="99"/>
      <c r="AN10" s="99"/>
      <c r="AO10" s="99"/>
      <c r="AP10" s="99"/>
      <c r="AQ10" s="99"/>
    </row>
    <row r="11" spans="1:43" s="100" customFormat="1" ht="39" customHeight="1">
      <c r="A11" s="57" t="s">
        <v>106</v>
      </c>
      <c r="B11" s="4" t="s">
        <v>194</v>
      </c>
      <c r="C11" s="4" t="s">
        <v>35</v>
      </c>
      <c r="D11" s="4" t="s">
        <v>37</v>
      </c>
      <c r="E11" s="4" t="s">
        <v>196</v>
      </c>
      <c r="F11" s="4" t="s">
        <v>108</v>
      </c>
      <c r="G11" s="67"/>
      <c r="H11" s="67"/>
      <c r="I11" s="67"/>
      <c r="J11" s="26">
        <f t="shared" si="0"/>
        <v>1</v>
      </c>
      <c r="K11" s="26">
        <f t="shared" si="1"/>
        <v>0</v>
      </c>
      <c r="L11" s="26">
        <f t="shared" si="2"/>
        <v>0</v>
      </c>
      <c r="M11" s="99"/>
      <c r="N11" s="99"/>
      <c r="O11" s="99"/>
      <c r="P11" s="99"/>
      <c r="Q11" s="99"/>
      <c r="R11" s="99"/>
      <c r="S11" s="99"/>
      <c r="T11" s="99"/>
      <c r="U11" s="99"/>
      <c r="V11" s="99"/>
      <c r="W11" s="99"/>
      <c r="X11" s="99"/>
      <c r="Y11" s="99"/>
      <c r="Z11" s="99"/>
      <c r="AA11" s="99"/>
      <c r="AB11" s="99"/>
      <c r="AC11" s="99"/>
      <c r="AD11" s="99"/>
      <c r="AE11" s="99"/>
      <c r="AF11" s="99"/>
      <c r="AG11" s="99"/>
      <c r="AH11" s="99"/>
      <c r="AI11" s="99"/>
      <c r="AJ11" s="99"/>
      <c r="AK11" s="99"/>
      <c r="AL11" s="99"/>
      <c r="AM11" s="99"/>
      <c r="AN11" s="99"/>
      <c r="AO11" s="99"/>
      <c r="AP11" s="99"/>
      <c r="AQ11" s="99"/>
    </row>
    <row r="12" spans="1:43" s="100" customFormat="1" ht="19.899999999999999" customHeight="1">
      <c r="A12" s="102" t="s">
        <v>16</v>
      </c>
      <c r="B12" s="4" t="s">
        <v>194</v>
      </c>
      <c r="C12" s="4" t="s">
        <v>35</v>
      </c>
      <c r="D12" s="4" t="s">
        <v>37</v>
      </c>
      <c r="E12" s="4" t="s">
        <v>196</v>
      </c>
      <c r="F12" s="4" t="s">
        <v>108</v>
      </c>
      <c r="G12" s="5" t="s">
        <v>17</v>
      </c>
      <c r="H12" s="67"/>
      <c r="I12" s="67"/>
      <c r="J12" s="26">
        <f t="shared" si="0"/>
        <v>1</v>
      </c>
      <c r="K12" s="26">
        <f t="shared" si="1"/>
        <v>0</v>
      </c>
      <c r="L12" s="26">
        <f t="shared" si="2"/>
        <v>0</v>
      </c>
      <c r="M12" s="99"/>
      <c r="N12" s="99"/>
      <c r="O12" s="99"/>
      <c r="P12" s="99"/>
      <c r="Q12" s="99"/>
      <c r="R12" s="99"/>
      <c r="S12" s="99"/>
      <c r="T12" s="99"/>
      <c r="U12" s="99"/>
      <c r="V12" s="99"/>
      <c r="W12" s="99"/>
      <c r="X12" s="99"/>
      <c r="Y12" s="99"/>
      <c r="Z12" s="99"/>
      <c r="AA12" s="99"/>
      <c r="AB12" s="99"/>
      <c r="AC12" s="99"/>
      <c r="AD12" s="99"/>
      <c r="AE12" s="99"/>
      <c r="AF12" s="99"/>
      <c r="AG12" s="99"/>
      <c r="AH12" s="99"/>
      <c r="AI12" s="99"/>
      <c r="AJ12" s="99"/>
      <c r="AK12" s="99"/>
      <c r="AL12" s="99"/>
      <c r="AM12" s="99"/>
      <c r="AN12" s="99"/>
      <c r="AO12" s="99"/>
      <c r="AP12" s="99"/>
      <c r="AQ12" s="99"/>
    </row>
    <row r="13" spans="1:43" s="100" customFormat="1" ht="19.899999999999999" customHeight="1">
      <c r="A13" s="102" t="s">
        <v>197</v>
      </c>
      <c r="B13" s="4" t="s">
        <v>194</v>
      </c>
      <c r="C13" s="4" t="s">
        <v>35</v>
      </c>
      <c r="D13" s="4" t="s">
        <v>37</v>
      </c>
      <c r="E13" s="4" t="s">
        <v>196</v>
      </c>
      <c r="F13" s="4" t="s">
        <v>108</v>
      </c>
      <c r="G13" s="5" t="s">
        <v>17</v>
      </c>
      <c r="H13" s="5" t="s">
        <v>32</v>
      </c>
      <c r="I13" s="5"/>
      <c r="J13" s="26">
        <f t="shared" si="0"/>
        <v>1</v>
      </c>
      <c r="K13" s="26">
        <f t="shared" si="1"/>
        <v>0</v>
      </c>
      <c r="L13" s="26">
        <f t="shared" si="2"/>
        <v>0</v>
      </c>
      <c r="M13" s="99"/>
      <c r="N13" s="99"/>
      <c r="O13" s="99"/>
      <c r="P13" s="99"/>
      <c r="Q13" s="99"/>
      <c r="R13" s="99"/>
      <c r="S13" s="99"/>
      <c r="T13" s="99"/>
      <c r="U13" s="99"/>
      <c r="V13" s="99"/>
      <c r="W13" s="99"/>
      <c r="X13" s="99"/>
      <c r="Y13" s="99"/>
      <c r="Z13" s="99"/>
      <c r="AA13" s="99"/>
      <c r="AB13" s="99"/>
      <c r="AC13" s="99"/>
      <c r="AD13" s="99"/>
      <c r="AE13" s="99"/>
      <c r="AF13" s="99"/>
      <c r="AG13" s="99"/>
      <c r="AH13" s="99"/>
      <c r="AI13" s="99"/>
      <c r="AJ13" s="99"/>
      <c r="AK13" s="99"/>
      <c r="AL13" s="99"/>
      <c r="AM13" s="99"/>
      <c r="AN13" s="99"/>
      <c r="AO13" s="99"/>
      <c r="AP13" s="99"/>
      <c r="AQ13" s="99"/>
    </row>
    <row r="14" spans="1:43" s="100" customFormat="1" ht="41.25" customHeight="1">
      <c r="A14" s="104" t="s">
        <v>74</v>
      </c>
      <c r="B14" s="50" t="s">
        <v>194</v>
      </c>
      <c r="C14" s="50" t="s">
        <v>35</v>
      </c>
      <c r="D14" s="50" t="s">
        <v>37</v>
      </c>
      <c r="E14" s="50" t="s">
        <v>196</v>
      </c>
      <c r="F14" s="50" t="s">
        <v>108</v>
      </c>
      <c r="G14" s="67" t="s">
        <v>17</v>
      </c>
      <c r="H14" s="67" t="s">
        <v>32</v>
      </c>
      <c r="I14" s="67" t="s">
        <v>94</v>
      </c>
      <c r="J14" s="72">
        <f>'Прил 2'!J50</f>
        <v>1</v>
      </c>
      <c r="K14" s="72">
        <f>'Прил 2'!K50</f>
        <v>0</v>
      </c>
      <c r="L14" s="72">
        <f t="shared" si="2"/>
        <v>0</v>
      </c>
      <c r="M14" s="99"/>
      <c r="N14" s="99"/>
      <c r="O14" s="99"/>
      <c r="P14" s="99"/>
      <c r="Q14" s="99"/>
      <c r="R14" s="99"/>
      <c r="S14" s="99"/>
      <c r="T14" s="99"/>
      <c r="U14" s="99"/>
      <c r="V14" s="99"/>
      <c r="W14" s="99"/>
      <c r="X14" s="99"/>
      <c r="Y14" s="99"/>
      <c r="Z14" s="99"/>
      <c r="AA14" s="99"/>
      <c r="AB14" s="99"/>
      <c r="AC14" s="99"/>
      <c r="AD14" s="99"/>
      <c r="AE14" s="99"/>
      <c r="AF14" s="99"/>
      <c r="AG14" s="99"/>
      <c r="AH14" s="99"/>
      <c r="AI14" s="99"/>
      <c r="AJ14" s="99"/>
      <c r="AK14" s="99"/>
      <c r="AL14" s="99"/>
      <c r="AM14" s="99"/>
      <c r="AN14" s="99"/>
      <c r="AO14" s="99"/>
      <c r="AP14" s="99"/>
      <c r="AQ14" s="99"/>
    </row>
    <row r="15" spans="1:43" s="100" customFormat="1" ht="56.25" customHeight="1">
      <c r="A15" s="57" t="s">
        <v>206</v>
      </c>
      <c r="B15" s="147" t="s">
        <v>46</v>
      </c>
      <c r="C15" s="148"/>
      <c r="D15" s="148"/>
      <c r="E15" s="149"/>
      <c r="F15" s="5"/>
      <c r="G15" s="5"/>
      <c r="H15" s="5"/>
      <c r="I15" s="148"/>
      <c r="J15" s="26">
        <f t="shared" ref="J15:J20" si="3">J16</f>
        <v>2</v>
      </c>
      <c r="K15" s="26">
        <f t="shared" ref="K15:K20" si="4">K16</f>
        <v>0</v>
      </c>
      <c r="L15" s="26">
        <f t="shared" si="2"/>
        <v>0</v>
      </c>
      <c r="M15" s="99"/>
      <c r="N15" s="99"/>
      <c r="O15" s="99"/>
      <c r="P15" s="99"/>
      <c r="Q15" s="99"/>
      <c r="R15" s="99"/>
      <c r="S15" s="99"/>
      <c r="T15" s="99"/>
      <c r="U15" s="99"/>
      <c r="V15" s="99"/>
      <c r="W15" s="99"/>
      <c r="X15" s="99"/>
      <c r="Y15" s="99"/>
      <c r="Z15" s="99"/>
      <c r="AA15" s="99"/>
      <c r="AB15" s="99"/>
      <c r="AC15" s="99"/>
      <c r="AD15" s="99"/>
      <c r="AE15" s="99"/>
      <c r="AF15" s="99"/>
      <c r="AG15" s="99"/>
      <c r="AH15" s="99"/>
      <c r="AI15" s="99"/>
      <c r="AJ15" s="99"/>
      <c r="AK15" s="99"/>
      <c r="AL15" s="99"/>
      <c r="AM15" s="99"/>
      <c r="AN15" s="99"/>
      <c r="AO15" s="99"/>
      <c r="AP15" s="99"/>
      <c r="AQ15" s="99"/>
    </row>
    <row r="16" spans="1:43" s="100" customFormat="1" ht="21" customHeight="1">
      <c r="A16" s="57" t="s">
        <v>204</v>
      </c>
      <c r="B16" s="147" t="s">
        <v>46</v>
      </c>
      <c r="C16" s="148" t="s">
        <v>35</v>
      </c>
      <c r="D16" s="148" t="s">
        <v>37</v>
      </c>
      <c r="E16" s="149" t="s">
        <v>205</v>
      </c>
      <c r="F16" s="5"/>
      <c r="G16" s="5"/>
      <c r="H16" s="5"/>
      <c r="I16" s="148"/>
      <c r="J16" s="26">
        <f t="shared" si="3"/>
        <v>2</v>
      </c>
      <c r="K16" s="26">
        <f t="shared" si="4"/>
        <v>0</v>
      </c>
      <c r="L16" s="26">
        <f t="shared" si="2"/>
        <v>0</v>
      </c>
      <c r="M16" s="99"/>
      <c r="N16" s="99"/>
      <c r="O16" s="99"/>
      <c r="P16" s="99"/>
      <c r="Q16" s="99"/>
      <c r="R16" s="99"/>
      <c r="S16" s="99"/>
      <c r="T16" s="99"/>
      <c r="U16" s="99"/>
      <c r="V16" s="99"/>
      <c r="W16" s="99"/>
      <c r="X16" s="99"/>
      <c r="Y16" s="99"/>
      <c r="Z16" s="99"/>
      <c r="AA16" s="99"/>
      <c r="AB16" s="99"/>
      <c r="AC16" s="99"/>
      <c r="AD16" s="99"/>
      <c r="AE16" s="99"/>
      <c r="AF16" s="99"/>
      <c r="AG16" s="99"/>
      <c r="AH16" s="99"/>
      <c r="AI16" s="99"/>
      <c r="AJ16" s="99"/>
      <c r="AK16" s="99"/>
      <c r="AL16" s="99"/>
      <c r="AM16" s="99"/>
      <c r="AN16" s="99"/>
      <c r="AO16" s="99"/>
      <c r="AP16" s="99"/>
      <c r="AQ16" s="99"/>
    </row>
    <row r="17" spans="1:43" s="100" customFormat="1" ht="41.25" customHeight="1">
      <c r="A17" s="57" t="s">
        <v>105</v>
      </c>
      <c r="B17" s="147" t="s">
        <v>46</v>
      </c>
      <c r="C17" s="148" t="s">
        <v>35</v>
      </c>
      <c r="D17" s="148" t="s">
        <v>37</v>
      </c>
      <c r="E17" s="149" t="s">
        <v>205</v>
      </c>
      <c r="F17" s="5" t="s">
        <v>107</v>
      </c>
      <c r="G17" s="5"/>
      <c r="H17" s="5"/>
      <c r="I17" s="148"/>
      <c r="J17" s="26">
        <f t="shared" si="3"/>
        <v>2</v>
      </c>
      <c r="K17" s="26">
        <f t="shared" si="4"/>
        <v>0</v>
      </c>
      <c r="L17" s="26">
        <f t="shared" si="2"/>
        <v>0</v>
      </c>
      <c r="M17" s="99"/>
      <c r="N17" s="99"/>
      <c r="O17" s="99"/>
      <c r="P17" s="99"/>
      <c r="Q17" s="99"/>
      <c r="R17" s="99"/>
      <c r="S17" s="99"/>
      <c r="T17" s="99"/>
      <c r="U17" s="99"/>
      <c r="V17" s="99"/>
      <c r="W17" s="99"/>
      <c r="X17" s="99"/>
      <c r="Y17" s="99"/>
      <c r="Z17" s="99"/>
      <c r="AA17" s="99"/>
      <c r="AB17" s="99"/>
      <c r="AC17" s="99"/>
      <c r="AD17" s="99"/>
      <c r="AE17" s="99"/>
      <c r="AF17" s="99"/>
      <c r="AG17" s="99"/>
      <c r="AH17" s="99"/>
      <c r="AI17" s="99"/>
      <c r="AJ17" s="99"/>
      <c r="AK17" s="99"/>
      <c r="AL17" s="99"/>
      <c r="AM17" s="99"/>
      <c r="AN17" s="99"/>
      <c r="AO17" s="99"/>
      <c r="AP17" s="99"/>
      <c r="AQ17" s="99"/>
    </row>
    <row r="18" spans="1:43" s="100" customFormat="1" ht="41.25" customHeight="1">
      <c r="A18" s="57" t="s">
        <v>106</v>
      </c>
      <c r="B18" s="147" t="s">
        <v>46</v>
      </c>
      <c r="C18" s="148" t="s">
        <v>35</v>
      </c>
      <c r="D18" s="148" t="s">
        <v>37</v>
      </c>
      <c r="E18" s="149" t="s">
        <v>205</v>
      </c>
      <c r="F18" s="5" t="s">
        <v>108</v>
      </c>
      <c r="G18" s="5"/>
      <c r="H18" s="5"/>
      <c r="I18" s="148"/>
      <c r="J18" s="26">
        <f t="shared" si="3"/>
        <v>2</v>
      </c>
      <c r="K18" s="26">
        <f t="shared" si="4"/>
        <v>0</v>
      </c>
      <c r="L18" s="26">
        <f t="shared" si="2"/>
        <v>0</v>
      </c>
      <c r="M18" s="99"/>
      <c r="N18" s="99"/>
      <c r="O18" s="99"/>
      <c r="P18" s="99"/>
      <c r="Q18" s="99"/>
      <c r="R18" s="99"/>
      <c r="S18" s="99"/>
      <c r="T18" s="99"/>
      <c r="U18" s="99"/>
      <c r="V18" s="99"/>
      <c r="W18" s="99"/>
      <c r="X18" s="99"/>
      <c r="Y18" s="99"/>
      <c r="Z18" s="99"/>
      <c r="AA18" s="99"/>
      <c r="AB18" s="99"/>
      <c r="AC18" s="99"/>
      <c r="AD18" s="99"/>
      <c r="AE18" s="99"/>
      <c r="AF18" s="99"/>
      <c r="AG18" s="99"/>
      <c r="AH18" s="99"/>
      <c r="AI18" s="99"/>
      <c r="AJ18" s="99"/>
      <c r="AK18" s="99"/>
      <c r="AL18" s="99"/>
      <c r="AM18" s="99"/>
      <c r="AN18" s="99"/>
      <c r="AO18" s="99"/>
      <c r="AP18" s="99"/>
      <c r="AQ18" s="99"/>
    </row>
    <row r="19" spans="1:43" s="100" customFormat="1" ht="19.5" customHeight="1">
      <c r="A19" s="102" t="s">
        <v>16</v>
      </c>
      <c r="B19" s="147" t="s">
        <v>46</v>
      </c>
      <c r="C19" s="148" t="s">
        <v>35</v>
      </c>
      <c r="D19" s="148" t="s">
        <v>37</v>
      </c>
      <c r="E19" s="149" t="s">
        <v>205</v>
      </c>
      <c r="F19" s="5" t="s">
        <v>108</v>
      </c>
      <c r="G19" s="5" t="s">
        <v>17</v>
      </c>
      <c r="H19" s="5"/>
      <c r="I19" s="148"/>
      <c r="J19" s="26">
        <f t="shared" si="3"/>
        <v>2</v>
      </c>
      <c r="K19" s="26">
        <f t="shared" si="4"/>
        <v>0</v>
      </c>
      <c r="L19" s="26">
        <f t="shared" si="2"/>
        <v>0</v>
      </c>
      <c r="M19" s="99"/>
      <c r="N19" s="99"/>
      <c r="O19" s="99"/>
      <c r="P19" s="99"/>
      <c r="Q19" s="99"/>
      <c r="R19" s="99"/>
      <c r="S19" s="99"/>
      <c r="T19" s="99"/>
      <c r="U19" s="99"/>
      <c r="V19" s="99"/>
      <c r="W19" s="99"/>
      <c r="X19" s="99"/>
      <c r="Y19" s="99"/>
      <c r="Z19" s="99"/>
      <c r="AA19" s="99"/>
      <c r="AB19" s="99"/>
      <c r="AC19" s="99"/>
      <c r="AD19" s="99"/>
      <c r="AE19" s="99"/>
      <c r="AF19" s="99"/>
      <c r="AG19" s="99"/>
      <c r="AH19" s="99"/>
      <c r="AI19" s="99"/>
      <c r="AJ19" s="99"/>
      <c r="AK19" s="99"/>
      <c r="AL19" s="99"/>
      <c r="AM19" s="99"/>
      <c r="AN19" s="99"/>
      <c r="AO19" s="99"/>
      <c r="AP19" s="99"/>
      <c r="AQ19" s="99"/>
    </row>
    <row r="20" spans="1:43" s="100" customFormat="1" ht="21.75" customHeight="1">
      <c r="A20" s="102" t="s">
        <v>197</v>
      </c>
      <c r="B20" s="147" t="s">
        <v>46</v>
      </c>
      <c r="C20" s="148" t="s">
        <v>35</v>
      </c>
      <c r="D20" s="148" t="s">
        <v>37</v>
      </c>
      <c r="E20" s="149" t="s">
        <v>205</v>
      </c>
      <c r="F20" s="5" t="s">
        <v>108</v>
      </c>
      <c r="G20" s="5" t="s">
        <v>17</v>
      </c>
      <c r="H20" s="5" t="s">
        <v>32</v>
      </c>
      <c r="I20" s="148"/>
      <c r="J20" s="26">
        <f t="shared" si="3"/>
        <v>2</v>
      </c>
      <c r="K20" s="26">
        <f t="shared" si="4"/>
        <v>0</v>
      </c>
      <c r="L20" s="26">
        <f t="shared" si="2"/>
        <v>0</v>
      </c>
      <c r="M20" s="99"/>
      <c r="N20" s="99"/>
      <c r="O20" s="99"/>
      <c r="P20" s="99"/>
      <c r="Q20" s="99"/>
      <c r="R20" s="99"/>
      <c r="S20" s="99"/>
      <c r="T20" s="99"/>
      <c r="U20" s="99"/>
      <c r="V20" s="99"/>
      <c r="W20" s="99"/>
      <c r="X20" s="99"/>
      <c r="Y20" s="99"/>
      <c r="Z20" s="99"/>
      <c r="AA20" s="99"/>
      <c r="AB20" s="99"/>
      <c r="AC20" s="99"/>
      <c r="AD20" s="99"/>
      <c r="AE20" s="99"/>
      <c r="AF20" s="99"/>
      <c r="AG20" s="99"/>
      <c r="AH20" s="99"/>
      <c r="AI20" s="99"/>
      <c r="AJ20" s="99"/>
      <c r="AK20" s="99"/>
      <c r="AL20" s="99"/>
      <c r="AM20" s="99"/>
      <c r="AN20" s="99"/>
      <c r="AO20" s="99"/>
      <c r="AP20" s="99"/>
      <c r="AQ20" s="99"/>
    </row>
    <row r="21" spans="1:43" s="100" customFormat="1" ht="41.25" customHeight="1">
      <c r="A21" s="104" t="s">
        <v>74</v>
      </c>
      <c r="B21" s="150" t="s">
        <v>46</v>
      </c>
      <c r="C21" s="151" t="s">
        <v>35</v>
      </c>
      <c r="D21" s="151" t="s">
        <v>37</v>
      </c>
      <c r="E21" s="152" t="s">
        <v>205</v>
      </c>
      <c r="F21" s="67" t="s">
        <v>108</v>
      </c>
      <c r="G21" s="67" t="s">
        <v>17</v>
      </c>
      <c r="H21" s="67" t="s">
        <v>32</v>
      </c>
      <c r="I21" s="151" t="s">
        <v>94</v>
      </c>
      <c r="J21" s="72">
        <f>'Прил 2'!J51</f>
        <v>2</v>
      </c>
      <c r="K21" s="72">
        <f>'Прил 2'!K51</f>
        <v>0</v>
      </c>
      <c r="L21" s="72">
        <f t="shared" si="2"/>
        <v>0</v>
      </c>
      <c r="M21" s="99"/>
      <c r="N21" s="99"/>
      <c r="O21" s="99"/>
      <c r="P21" s="99"/>
      <c r="Q21" s="99"/>
      <c r="R21" s="99"/>
      <c r="S21" s="99"/>
      <c r="T21" s="99"/>
      <c r="U21" s="99"/>
      <c r="V21" s="99"/>
      <c r="W21" s="99"/>
      <c r="X21" s="99"/>
      <c r="Y21" s="99"/>
      <c r="Z21" s="99"/>
      <c r="AA21" s="99"/>
      <c r="AB21" s="99"/>
      <c r="AC21" s="99"/>
      <c r="AD21" s="99"/>
      <c r="AE21" s="99"/>
      <c r="AF21" s="99"/>
      <c r="AG21" s="99"/>
      <c r="AH21" s="99"/>
      <c r="AI21" s="99"/>
      <c r="AJ21" s="99"/>
      <c r="AK21" s="99"/>
      <c r="AL21" s="99"/>
      <c r="AM21" s="99"/>
      <c r="AN21" s="99"/>
      <c r="AO21" s="99"/>
      <c r="AP21" s="99"/>
      <c r="AQ21" s="99"/>
    </row>
    <row r="22" spans="1:43" s="100" customFormat="1" ht="51" customHeight="1">
      <c r="A22" s="88" t="s">
        <v>207</v>
      </c>
      <c r="B22" s="131" t="s">
        <v>32</v>
      </c>
      <c r="C22" s="153"/>
      <c r="D22" s="153"/>
      <c r="E22" s="53"/>
      <c r="F22" s="67"/>
      <c r="G22" s="154"/>
      <c r="H22" s="153"/>
      <c r="I22" s="153"/>
      <c r="J22" s="26">
        <f t="shared" ref="J22:J27" si="5">J23</f>
        <v>459.36660000000001</v>
      </c>
      <c r="K22" s="26">
        <f t="shared" ref="K22:K27" si="6">K23</f>
        <v>321.74400000000003</v>
      </c>
      <c r="L22" s="26">
        <f t="shared" si="2"/>
        <v>70.040790949973299</v>
      </c>
      <c r="M22" s="99"/>
      <c r="N22" s="99"/>
      <c r="O22" s="99"/>
      <c r="P22" s="99"/>
      <c r="Q22" s="99"/>
      <c r="R22" s="99"/>
      <c r="S22" s="99"/>
      <c r="T22" s="99"/>
      <c r="U22" s="99"/>
      <c r="V22" s="99"/>
      <c r="W22" s="99"/>
      <c r="X22" s="99"/>
      <c r="Y22" s="99"/>
      <c r="Z22" s="99"/>
      <c r="AA22" s="99"/>
      <c r="AB22" s="99"/>
      <c r="AC22" s="99"/>
      <c r="AD22" s="99"/>
      <c r="AE22" s="99"/>
      <c r="AF22" s="99"/>
      <c r="AG22" s="99"/>
      <c r="AH22" s="99"/>
      <c r="AI22" s="99"/>
      <c r="AJ22" s="99"/>
      <c r="AK22" s="99"/>
      <c r="AL22" s="99"/>
      <c r="AM22" s="99"/>
      <c r="AN22" s="99"/>
      <c r="AO22" s="99"/>
      <c r="AP22" s="99"/>
      <c r="AQ22" s="99"/>
    </row>
    <row r="23" spans="1:43" s="100" customFormat="1" ht="192" customHeight="1">
      <c r="A23" s="162" t="s">
        <v>210</v>
      </c>
      <c r="B23" s="5" t="s">
        <v>32</v>
      </c>
      <c r="C23" s="5" t="s">
        <v>35</v>
      </c>
      <c r="D23" s="5" t="s">
        <v>17</v>
      </c>
      <c r="E23" s="69" t="s">
        <v>56</v>
      </c>
      <c r="F23" s="5"/>
      <c r="G23" s="139"/>
      <c r="H23" s="5"/>
      <c r="I23" s="5"/>
      <c r="J23" s="26">
        <f t="shared" si="5"/>
        <v>459.36660000000001</v>
      </c>
      <c r="K23" s="26">
        <f t="shared" si="6"/>
        <v>321.74400000000003</v>
      </c>
      <c r="L23" s="26">
        <f t="shared" si="2"/>
        <v>70.040790949973299</v>
      </c>
      <c r="M23" s="99"/>
      <c r="N23" s="99"/>
      <c r="O23" s="99"/>
      <c r="P23" s="99"/>
      <c r="Q23" s="99"/>
      <c r="R23" s="99"/>
      <c r="S23" s="99"/>
      <c r="T23" s="99"/>
      <c r="U23" s="99"/>
      <c r="V23" s="99"/>
      <c r="W23" s="99"/>
      <c r="X23" s="99"/>
      <c r="Y23" s="99"/>
      <c r="Z23" s="99"/>
      <c r="AA23" s="99"/>
      <c r="AB23" s="99"/>
      <c r="AC23" s="99"/>
      <c r="AD23" s="99"/>
      <c r="AE23" s="99"/>
      <c r="AF23" s="99"/>
      <c r="AG23" s="99"/>
      <c r="AH23" s="99"/>
      <c r="AI23" s="99"/>
      <c r="AJ23" s="99"/>
      <c r="AK23" s="99"/>
      <c r="AL23" s="99"/>
      <c r="AM23" s="99"/>
      <c r="AN23" s="99"/>
      <c r="AO23" s="99"/>
      <c r="AP23" s="99"/>
      <c r="AQ23" s="99"/>
    </row>
    <row r="24" spans="1:43" s="100" customFormat="1" ht="40.5" customHeight="1">
      <c r="A24" s="57" t="s">
        <v>106</v>
      </c>
      <c r="B24" s="5" t="s">
        <v>32</v>
      </c>
      <c r="C24" s="5" t="s">
        <v>35</v>
      </c>
      <c r="D24" s="5" t="s">
        <v>17</v>
      </c>
      <c r="E24" s="69" t="s">
        <v>56</v>
      </c>
      <c r="F24" s="5" t="s">
        <v>107</v>
      </c>
      <c r="G24" s="139"/>
      <c r="H24" s="5"/>
      <c r="I24" s="5"/>
      <c r="J24" s="26">
        <f t="shared" si="5"/>
        <v>459.36660000000001</v>
      </c>
      <c r="K24" s="26">
        <f t="shared" si="6"/>
        <v>321.74400000000003</v>
      </c>
      <c r="L24" s="26">
        <f t="shared" si="2"/>
        <v>70.040790949973299</v>
      </c>
      <c r="M24" s="99"/>
      <c r="N24" s="99"/>
      <c r="O24" s="99"/>
      <c r="P24" s="99"/>
      <c r="Q24" s="99"/>
      <c r="R24" s="99"/>
      <c r="S24" s="99"/>
      <c r="T24" s="99"/>
      <c r="U24" s="99"/>
      <c r="V24" s="99"/>
      <c r="W24" s="99"/>
      <c r="X24" s="99"/>
      <c r="Y24" s="99"/>
      <c r="Z24" s="99"/>
      <c r="AA24" s="99"/>
      <c r="AB24" s="99"/>
      <c r="AC24" s="99"/>
      <c r="AD24" s="99"/>
      <c r="AE24" s="99"/>
      <c r="AF24" s="99"/>
      <c r="AG24" s="99"/>
      <c r="AH24" s="99"/>
      <c r="AI24" s="99"/>
      <c r="AJ24" s="99"/>
      <c r="AK24" s="99"/>
      <c r="AL24" s="99"/>
      <c r="AM24" s="99"/>
      <c r="AN24" s="99"/>
      <c r="AO24" s="99"/>
      <c r="AP24" s="99"/>
      <c r="AQ24" s="99"/>
    </row>
    <row r="25" spans="1:43" s="100" customFormat="1" ht="25.5" customHeight="1">
      <c r="A25" s="57" t="s">
        <v>43</v>
      </c>
      <c r="B25" s="5" t="s">
        <v>32</v>
      </c>
      <c r="C25" s="5" t="s">
        <v>35</v>
      </c>
      <c r="D25" s="5" t="s">
        <v>17</v>
      </c>
      <c r="E25" s="69" t="s">
        <v>56</v>
      </c>
      <c r="F25" s="5" t="s">
        <v>108</v>
      </c>
      <c r="G25" s="139"/>
      <c r="H25" s="5"/>
      <c r="I25" s="5"/>
      <c r="J25" s="26">
        <f t="shared" si="5"/>
        <v>459.36660000000001</v>
      </c>
      <c r="K25" s="26">
        <f t="shared" si="6"/>
        <v>321.74400000000003</v>
      </c>
      <c r="L25" s="26">
        <f t="shared" si="2"/>
        <v>70.040790949973299</v>
      </c>
      <c r="M25" s="99"/>
      <c r="N25" s="99"/>
      <c r="O25" s="99"/>
      <c r="P25" s="99"/>
      <c r="Q25" s="99"/>
      <c r="R25" s="99"/>
      <c r="S25" s="99"/>
      <c r="T25" s="99"/>
      <c r="U25" s="99"/>
      <c r="V25" s="99"/>
      <c r="W25" s="99"/>
      <c r="X25" s="99"/>
      <c r="Y25" s="99"/>
      <c r="Z25" s="99"/>
      <c r="AA25" s="99"/>
      <c r="AB25" s="99"/>
      <c r="AC25" s="99"/>
      <c r="AD25" s="99"/>
      <c r="AE25" s="99"/>
      <c r="AF25" s="99"/>
      <c r="AG25" s="99"/>
      <c r="AH25" s="99"/>
      <c r="AI25" s="99"/>
      <c r="AJ25" s="99"/>
      <c r="AK25" s="99"/>
      <c r="AL25" s="99"/>
      <c r="AM25" s="99"/>
      <c r="AN25" s="99"/>
      <c r="AO25" s="99"/>
      <c r="AP25" s="99"/>
      <c r="AQ25" s="99"/>
    </row>
    <row r="26" spans="1:43" s="100" customFormat="1" ht="19.5" customHeight="1">
      <c r="A26" s="57" t="s">
        <v>54</v>
      </c>
      <c r="B26" s="5" t="s">
        <v>32</v>
      </c>
      <c r="C26" s="5" t="s">
        <v>35</v>
      </c>
      <c r="D26" s="5" t="s">
        <v>17</v>
      </c>
      <c r="E26" s="69" t="s">
        <v>56</v>
      </c>
      <c r="F26" s="5" t="s">
        <v>108</v>
      </c>
      <c r="G26" s="139" t="s">
        <v>18</v>
      </c>
      <c r="H26" s="5"/>
      <c r="I26" s="5"/>
      <c r="J26" s="26">
        <f t="shared" si="5"/>
        <v>459.36660000000001</v>
      </c>
      <c r="K26" s="26">
        <f t="shared" si="6"/>
        <v>321.74400000000003</v>
      </c>
      <c r="L26" s="26">
        <f t="shared" si="2"/>
        <v>70.040790949973299</v>
      </c>
      <c r="M26" s="99"/>
      <c r="N26" s="99"/>
      <c r="O26" s="99"/>
      <c r="P26" s="99"/>
      <c r="Q26" s="99"/>
      <c r="R26" s="99"/>
      <c r="S26" s="99"/>
      <c r="T26" s="99"/>
      <c r="U26" s="99"/>
      <c r="V26" s="99"/>
      <c r="W26" s="99"/>
      <c r="X26" s="99"/>
      <c r="Y26" s="99"/>
      <c r="Z26" s="99"/>
      <c r="AA26" s="99"/>
      <c r="AB26" s="99"/>
      <c r="AC26" s="99"/>
      <c r="AD26" s="99"/>
      <c r="AE26" s="99"/>
      <c r="AF26" s="99"/>
      <c r="AG26" s="99"/>
      <c r="AH26" s="99"/>
      <c r="AI26" s="99"/>
      <c r="AJ26" s="99"/>
      <c r="AK26" s="99"/>
      <c r="AL26" s="99"/>
      <c r="AM26" s="99"/>
      <c r="AN26" s="99"/>
      <c r="AO26" s="99"/>
      <c r="AP26" s="99"/>
      <c r="AQ26" s="99"/>
    </row>
    <row r="27" spans="1:43" s="100" customFormat="1" ht="21" customHeight="1">
      <c r="A27" s="57" t="s">
        <v>55</v>
      </c>
      <c r="B27" s="5" t="s">
        <v>32</v>
      </c>
      <c r="C27" s="5" t="s">
        <v>35</v>
      </c>
      <c r="D27" s="5" t="s">
        <v>17</v>
      </c>
      <c r="E27" s="69" t="s">
        <v>56</v>
      </c>
      <c r="F27" s="5" t="s">
        <v>108</v>
      </c>
      <c r="G27" s="139" t="s">
        <v>18</v>
      </c>
      <c r="H27" s="5" t="s">
        <v>30</v>
      </c>
      <c r="I27" s="5"/>
      <c r="J27" s="26">
        <f t="shared" si="5"/>
        <v>459.36660000000001</v>
      </c>
      <c r="K27" s="26">
        <f t="shared" si="6"/>
        <v>321.74400000000003</v>
      </c>
      <c r="L27" s="26">
        <f t="shared" si="2"/>
        <v>70.040790949973299</v>
      </c>
      <c r="M27" s="99"/>
      <c r="N27" s="99"/>
      <c r="O27" s="99"/>
      <c r="P27" s="99"/>
      <c r="Q27" s="99"/>
      <c r="R27" s="99"/>
      <c r="S27" s="99"/>
      <c r="T27" s="99"/>
      <c r="U27" s="99"/>
      <c r="V27" s="99"/>
      <c r="W27" s="99"/>
      <c r="X27" s="99"/>
      <c r="Y27" s="99"/>
      <c r="Z27" s="99"/>
      <c r="AA27" s="99"/>
      <c r="AB27" s="99"/>
      <c r="AC27" s="99"/>
      <c r="AD27" s="99"/>
      <c r="AE27" s="99"/>
      <c r="AF27" s="99"/>
      <c r="AG27" s="99"/>
      <c r="AH27" s="99"/>
      <c r="AI27" s="99"/>
      <c r="AJ27" s="99"/>
      <c r="AK27" s="99"/>
      <c r="AL27" s="99"/>
      <c r="AM27" s="99"/>
      <c r="AN27" s="99"/>
      <c r="AO27" s="99"/>
      <c r="AP27" s="99"/>
      <c r="AQ27" s="99"/>
    </row>
    <row r="28" spans="1:43" s="100" customFormat="1" ht="40.5" customHeight="1">
      <c r="A28" s="104" t="s">
        <v>74</v>
      </c>
      <c r="B28" s="67" t="s">
        <v>32</v>
      </c>
      <c r="C28" s="67" t="s">
        <v>35</v>
      </c>
      <c r="D28" s="67" t="s">
        <v>17</v>
      </c>
      <c r="E28" s="68" t="s">
        <v>56</v>
      </c>
      <c r="F28" s="67" t="s">
        <v>108</v>
      </c>
      <c r="G28" s="141" t="s">
        <v>18</v>
      </c>
      <c r="H28" s="67" t="s">
        <v>30</v>
      </c>
      <c r="I28" s="67" t="s">
        <v>94</v>
      </c>
      <c r="J28" s="26">
        <f>'Прил 2'!J84</f>
        <v>459.36660000000001</v>
      </c>
      <c r="K28" s="26">
        <f>'Прил 2'!K84</f>
        <v>321.74400000000003</v>
      </c>
      <c r="L28" s="72">
        <f t="shared" si="2"/>
        <v>70.040790949973299</v>
      </c>
      <c r="M28" s="99"/>
      <c r="N28" s="99"/>
      <c r="O28" s="99"/>
      <c r="P28" s="99"/>
      <c r="Q28" s="99"/>
      <c r="R28" s="99"/>
      <c r="S28" s="99"/>
      <c r="T28" s="99"/>
      <c r="U28" s="99"/>
      <c r="V28" s="99"/>
      <c r="W28" s="99"/>
      <c r="X28" s="99"/>
      <c r="Y28" s="99"/>
      <c r="Z28" s="99"/>
      <c r="AA28" s="99"/>
      <c r="AB28" s="99"/>
      <c r="AC28" s="99"/>
      <c r="AD28" s="99"/>
      <c r="AE28" s="99"/>
      <c r="AF28" s="99"/>
      <c r="AG28" s="99"/>
      <c r="AH28" s="99"/>
      <c r="AI28" s="99"/>
      <c r="AJ28" s="99"/>
      <c r="AK28" s="99"/>
      <c r="AL28" s="99"/>
      <c r="AM28" s="99"/>
      <c r="AN28" s="99"/>
      <c r="AO28" s="99"/>
      <c r="AP28" s="99"/>
      <c r="AQ28" s="99"/>
    </row>
    <row r="29" spans="1:43" s="100" customFormat="1" ht="87.75" customHeight="1">
      <c r="A29" s="7" t="s">
        <v>221</v>
      </c>
      <c r="B29" s="147" t="s">
        <v>188</v>
      </c>
      <c r="C29" s="148"/>
      <c r="D29" s="148"/>
      <c r="E29" s="149"/>
      <c r="F29" s="5"/>
      <c r="G29" s="5"/>
      <c r="H29" s="5"/>
      <c r="I29" s="148"/>
      <c r="J29" s="26">
        <f t="shared" ref="J29:J34" si="7">J30</f>
        <v>54</v>
      </c>
      <c r="K29" s="26">
        <f t="shared" ref="K29:K34" si="8">K30</f>
        <v>54</v>
      </c>
      <c r="L29" s="26">
        <f t="shared" si="2"/>
        <v>100</v>
      </c>
      <c r="M29" s="99"/>
      <c r="N29" s="99"/>
      <c r="O29" s="99"/>
      <c r="P29" s="99"/>
      <c r="Q29" s="99"/>
      <c r="R29" s="99"/>
      <c r="S29" s="99"/>
      <c r="T29" s="99"/>
      <c r="U29" s="99"/>
      <c r="V29" s="99"/>
      <c r="W29" s="99"/>
      <c r="X29" s="99"/>
      <c r="Y29" s="99"/>
      <c r="Z29" s="99"/>
      <c r="AA29" s="99"/>
      <c r="AB29" s="99"/>
      <c r="AC29" s="99"/>
      <c r="AD29" s="99"/>
      <c r="AE29" s="99"/>
      <c r="AF29" s="99"/>
      <c r="AG29" s="99"/>
      <c r="AH29" s="99"/>
      <c r="AI29" s="99"/>
      <c r="AJ29" s="99"/>
      <c r="AK29" s="99"/>
      <c r="AL29" s="99"/>
      <c r="AM29" s="99"/>
      <c r="AN29" s="99"/>
      <c r="AO29" s="99"/>
      <c r="AP29" s="99"/>
      <c r="AQ29" s="99"/>
    </row>
    <row r="30" spans="1:43" s="100" customFormat="1" ht="52.5" customHeight="1">
      <c r="A30" s="162" t="s">
        <v>210</v>
      </c>
      <c r="B30" s="147" t="s">
        <v>188</v>
      </c>
      <c r="C30" s="148" t="s">
        <v>35</v>
      </c>
      <c r="D30" s="148" t="s">
        <v>17</v>
      </c>
      <c r="E30" s="149" t="s">
        <v>56</v>
      </c>
      <c r="F30" s="5"/>
      <c r="G30" s="5"/>
      <c r="H30" s="5"/>
      <c r="I30" s="148"/>
      <c r="J30" s="26">
        <f t="shared" si="7"/>
        <v>54</v>
      </c>
      <c r="K30" s="26">
        <f t="shared" si="8"/>
        <v>54</v>
      </c>
      <c r="L30" s="26">
        <f t="shared" si="2"/>
        <v>100</v>
      </c>
      <c r="M30" s="99"/>
      <c r="N30" s="99"/>
      <c r="O30" s="99"/>
      <c r="P30" s="99"/>
      <c r="Q30" s="99"/>
      <c r="R30" s="99"/>
      <c r="S30" s="99"/>
      <c r="T30" s="99"/>
      <c r="U30" s="99"/>
      <c r="V30" s="99"/>
      <c r="W30" s="99"/>
      <c r="X30" s="99"/>
      <c r="Y30" s="99"/>
      <c r="Z30" s="99"/>
      <c r="AA30" s="99"/>
      <c r="AB30" s="99"/>
      <c r="AC30" s="99"/>
      <c r="AD30" s="99"/>
      <c r="AE30" s="99"/>
      <c r="AF30" s="99"/>
      <c r="AG30" s="99"/>
      <c r="AH30" s="99"/>
      <c r="AI30" s="99"/>
      <c r="AJ30" s="99"/>
      <c r="AK30" s="99"/>
      <c r="AL30" s="99"/>
      <c r="AM30" s="99"/>
      <c r="AN30" s="99"/>
      <c r="AO30" s="99"/>
      <c r="AP30" s="99"/>
      <c r="AQ30" s="99"/>
    </row>
    <row r="31" spans="1:43" s="100" customFormat="1" ht="36" customHeight="1">
      <c r="A31" s="57" t="s">
        <v>105</v>
      </c>
      <c r="B31" s="147" t="s">
        <v>188</v>
      </c>
      <c r="C31" s="148" t="s">
        <v>35</v>
      </c>
      <c r="D31" s="148" t="s">
        <v>17</v>
      </c>
      <c r="E31" s="149" t="s">
        <v>56</v>
      </c>
      <c r="F31" s="5" t="s">
        <v>107</v>
      </c>
      <c r="G31" s="5"/>
      <c r="H31" s="5"/>
      <c r="I31" s="148"/>
      <c r="J31" s="26">
        <f t="shared" si="7"/>
        <v>54</v>
      </c>
      <c r="K31" s="26">
        <f t="shared" si="8"/>
        <v>54</v>
      </c>
      <c r="L31" s="26">
        <f t="shared" si="2"/>
        <v>100</v>
      </c>
      <c r="M31" s="99"/>
      <c r="N31" s="99"/>
      <c r="O31" s="99"/>
      <c r="P31" s="99"/>
      <c r="Q31" s="99"/>
      <c r="R31" s="99"/>
      <c r="S31" s="99"/>
      <c r="T31" s="99"/>
      <c r="U31" s="99"/>
      <c r="V31" s="99"/>
      <c r="W31" s="99"/>
      <c r="X31" s="99"/>
      <c r="Y31" s="99"/>
      <c r="Z31" s="99"/>
      <c r="AA31" s="99"/>
      <c r="AB31" s="99"/>
      <c r="AC31" s="99"/>
      <c r="AD31" s="99"/>
      <c r="AE31" s="99"/>
      <c r="AF31" s="99"/>
      <c r="AG31" s="99"/>
      <c r="AH31" s="99"/>
      <c r="AI31" s="99"/>
      <c r="AJ31" s="99"/>
      <c r="AK31" s="99"/>
      <c r="AL31" s="99"/>
      <c r="AM31" s="99"/>
      <c r="AN31" s="99"/>
      <c r="AO31" s="99"/>
      <c r="AP31" s="99"/>
      <c r="AQ31" s="99"/>
    </row>
    <row r="32" spans="1:43" s="100" customFormat="1" ht="35.25" customHeight="1">
      <c r="A32" s="57" t="s">
        <v>106</v>
      </c>
      <c r="B32" s="147" t="s">
        <v>188</v>
      </c>
      <c r="C32" s="148" t="s">
        <v>35</v>
      </c>
      <c r="D32" s="148" t="s">
        <v>17</v>
      </c>
      <c r="E32" s="149" t="s">
        <v>56</v>
      </c>
      <c r="F32" s="5" t="s">
        <v>108</v>
      </c>
      <c r="G32" s="5"/>
      <c r="H32" s="5"/>
      <c r="I32" s="148"/>
      <c r="J32" s="26">
        <f t="shared" si="7"/>
        <v>54</v>
      </c>
      <c r="K32" s="26">
        <f t="shared" si="8"/>
        <v>54</v>
      </c>
      <c r="L32" s="26">
        <f t="shared" si="2"/>
        <v>100</v>
      </c>
      <c r="M32" s="99"/>
      <c r="N32" s="99"/>
      <c r="O32" s="99"/>
      <c r="P32" s="99"/>
      <c r="Q32" s="99"/>
      <c r="R32" s="99"/>
      <c r="S32" s="99"/>
      <c r="T32" s="99"/>
      <c r="U32" s="99"/>
      <c r="V32" s="99"/>
      <c r="W32" s="99"/>
      <c r="X32" s="99"/>
      <c r="Y32" s="99"/>
      <c r="Z32" s="99"/>
      <c r="AA32" s="99"/>
      <c r="AB32" s="99"/>
      <c r="AC32" s="99"/>
      <c r="AD32" s="99"/>
      <c r="AE32" s="99"/>
      <c r="AF32" s="99"/>
      <c r="AG32" s="99"/>
      <c r="AH32" s="99"/>
      <c r="AI32" s="99"/>
      <c r="AJ32" s="99"/>
      <c r="AK32" s="99"/>
      <c r="AL32" s="99"/>
      <c r="AM32" s="99"/>
      <c r="AN32" s="99"/>
      <c r="AO32" s="99"/>
      <c r="AP32" s="99"/>
      <c r="AQ32" s="99"/>
    </row>
    <row r="33" spans="1:43" s="100" customFormat="1" ht="15.75" customHeight="1">
      <c r="A33" s="7" t="s">
        <v>54</v>
      </c>
      <c r="B33" s="147" t="s">
        <v>188</v>
      </c>
      <c r="C33" s="148" t="s">
        <v>35</v>
      </c>
      <c r="D33" s="148" t="s">
        <v>17</v>
      </c>
      <c r="E33" s="149" t="s">
        <v>56</v>
      </c>
      <c r="F33" s="5" t="s">
        <v>108</v>
      </c>
      <c r="G33" s="5" t="s">
        <v>18</v>
      </c>
      <c r="H33" s="5"/>
      <c r="I33" s="148"/>
      <c r="J33" s="26">
        <f t="shared" si="7"/>
        <v>54</v>
      </c>
      <c r="K33" s="26">
        <f t="shared" si="8"/>
        <v>54</v>
      </c>
      <c r="L33" s="26">
        <f t="shared" si="2"/>
        <v>100</v>
      </c>
      <c r="M33" s="99"/>
      <c r="N33" s="99"/>
      <c r="O33" s="99"/>
      <c r="P33" s="99"/>
      <c r="Q33" s="99"/>
      <c r="R33" s="99"/>
      <c r="S33" s="99"/>
      <c r="T33" s="99"/>
      <c r="U33" s="99"/>
      <c r="V33" s="99"/>
      <c r="W33" s="99"/>
      <c r="X33" s="99"/>
      <c r="Y33" s="99"/>
      <c r="Z33" s="99"/>
      <c r="AA33" s="99"/>
      <c r="AB33" s="99"/>
      <c r="AC33" s="99"/>
      <c r="AD33" s="99"/>
      <c r="AE33" s="99"/>
      <c r="AF33" s="99"/>
      <c r="AG33" s="99"/>
      <c r="AH33" s="99"/>
      <c r="AI33" s="99"/>
      <c r="AJ33" s="99"/>
      <c r="AK33" s="99"/>
      <c r="AL33" s="99"/>
      <c r="AM33" s="99"/>
      <c r="AN33" s="99"/>
      <c r="AO33" s="99"/>
      <c r="AP33" s="99"/>
      <c r="AQ33" s="99"/>
    </row>
    <row r="34" spans="1:43" s="100" customFormat="1" ht="18.75" customHeight="1">
      <c r="A34" s="7" t="s">
        <v>55</v>
      </c>
      <c r="B34" s="147" t="s">
        <v>188</v>
      </c>
      <c r="C34" s="148" t="s">
        <v>35</v>
      </c>
      <c r="D34" s="148" t="s">
        <v>17</v>
      </c>
      <c r="E34" s="149" t="s">
        <v>56</v>
      </c>
      <c r="F34" s="5" t="s">
        <v>108</v>
      </c>
      <c r="G34" s="5" t="s">
        <v>18</v>
      </c>
      <c r="H34" s="5" t="s">
        <v>30</v>
      </c>
      <c r="I34" s="148"/>
      <c r="J34" s="26">
        <f t="shared" si="7"/>
        <v>54</v>
      </c>
      <c r="K34" s="26">
        <f t="shared" si="8"/>
        <v>54</v>
      </c>
      <c r="L34" s="26">
        <f t="shared" si="2"/>
        <v>100</v>
      </c>
      <c r="M34" s="99"/>
      <c r="N34" s="99"/>
      <c r="O34" s="99"/>
      <c r="P34" s="99"/>
      <c r="Q34" s="99"/>
      <c r="R34" s="99"/>
      <c r="S34" s="99"/>
      <c r="T34" s="99"/>
      <c r="U34" s="99"/>
      <c r="V34" s="99"/>
      <c r="W34" s="99"/>
      <c r="X34" s="99"/>
      <c r="Y34" s="99"/>
      <c r="Z34" s="99"/>
      <c r="AA34" s="99"/>
      <c r="AB34" s="99"/>
      <c r="AC34" s="99"/>
      <c r="AD34" s="99"/>
      <c r="AE34" s="99"/>
      <c r="AF34" s="99"/>
      <c r="AG34" s="99"/>
      <c r="AH34" s="99"/>
      <c r="AI34" s="99"/>
      <c r="AJ34" s="99"/>
      <c r="AK34" s="99"/>
      <c r="AL34" s="99"/>
      <c r="AM34" s="99"/>
      <c r="AN34" s="99"/>
      <c r="AO34" s="99"/>
      <c r="AP34" s="99"/>
      <c r="AQ34" s="99"/>
    </row>
    <row r="35" spans="1:43" s="100" customFormat="1" ht="32.25" customHeight="1">
      <c r="A35" s="104" t="s">
        <v>74</v>
      </c>
      <c r="B35" s="150" t="s">
        <v>188</v>
      </c>
      <c r="C35" s="151" t="s">
        <v>35</v>
      </c>
      <c r="D35" s="151" t="s">
        <v>17</v>
      </c>
      <c r="E35" s="152" t="s">
        <v>56</v>
      </c>
      <c r="F35" s="67" t="s">
        <v>108</v>
      </c>
      <c r="G35" s="67" t="s">
        <v>18</v>
      </c>
      <c r="H35" s="67" t="s">
        <v>30</v>
      </c>
      <c r="I35" s="151" t="s">
        <v>94</v>
      </c>
      <c r="J35" s="26">
        <f>'Прил 2'!J85</f>
        <v>54</v>
      </c>
      <c r="K35" s="26">
        <f>'Прил 2'!K85</f>
        <v>54</v>
      </c>
      <c r="L35" s="72">
        <f t="shared" si="2"/>
        <v>100</v>
      </c>
      <c r="M35" s="99"/>
      <c r="N35" s="99"/>
      <c r="O35" s="99"/>
      <c r="P35" s="99"/>
      <c r="Q35" s="99"/>
      <c r="R35" s="99"/>
      <c r="S35" s="99"/>
      <c r="T35" s="99"/>
      <c r="U35" s="99"/>
      <c r="V35" s="99"/>
      <c r="W35" s="99"/>
      <c r="X35" s="99"/>
      <c r="Y35" s="99"/>
      <c r="Z35" s="99"/>
      <c r="AA35" s="99"/>
      <c r="AB35" s="99"/>
      <c r="AC35" s="99"/>
      <c r="AD35" s="99"/>
      <c r="AE35" s="99"/>
      <c r="AF35" s="99"/>
      <c r="AG35" s="99"/>
      <c r="AH35" s="99"/>
      <c r="AI35" s="99"/>
      <c r="AJ35" s="99"/>
      <c r="AK35" s="99"/>
      <c r="AL35" s="99"/>
      <c r="AM35" s="99"/>
      <c r="AN35" s="99"/>
      <c r="AO35" s="99"/>
      <c r="AP35" s="99"/>
      <c r="AQ35" s="99"/>
    </row>
    <row r="36" spans="1:43" s="100" customFormat="1" ht="33" customHeight="1">
      <c r="A36" s="142" t="s">
        <v>189</v>
      </c>
      <c r="B36" s="4" t="s">
        <v>190</v>
      </c>
      <c r="C36" s="4"/>
      <c r="D36" s="4"/>
      <c r="E36" s="4"/>
      <c r="F36" s="74"/>
      <c r="G36" s="67"/>
      <c r="H36" s="67"/>
      <c r="I36" s="67"/>
      <c r="J36" s="26">
        <f t="shared" ref="J36:J41" si="9">J37</f>
        <v>0.5</v>
      </c>
      <c r="K36" s="26">
        <f t="shared" ref="K36:K41" si="10">K37</f>
        <v>0</v>
      </c>
      <c r="L36" s="26">
        <f t="shared" si="2"/>
        <v>0</v>
      </c>
      <c r="M36" s="99"/>
      <c r="N36" s="99"/>
      <c r="O36" s="99"/>
      <c r="P36" s="99"/>
      <c r="Q36" s="99"/>
      <c r="R36" s="99"/>
      <c r="S36" s="99"/>
      <c r="T36" s="99"/>
      <c r="U36" s="99"/>
      <c r="V36" s="99"/>
      <c r="W36" s="99"/>
      <c r="X36" s="99"/>
      <c r="Y36" s="99"/>
      <c r="Z36" s="99"/>
      <c r="AA36" s="99"/>
      <c r="AB36" s="99"/>
      <c r="AC36" s="99"/>
      <c r="AD36" s="99"/>
      <c r="AE36" s="99"/>
      <c r="AF36" s="99"/>
      <c r="AG36" s="99"/>
      <c r="AH36" s="99"/>
      <c r="AI36" s="99"/>
      <c r="AJ36" s="99"/>
      <c r="AK36" s="99"/>
      <c r="AL36" s="99"/>
      <c r="AM36" s="99"/>
      <c r="AN36" s="99"/>
      <c r="AO36" s="99"/>
      <c r="AP36" s="99"/>
      <c r="AQ36" s="99"/>
    </row>
    <row r="37" spans="1:43" s="100" customFormat="1" ht="35.25" customHeight="1">
      <c r="A37" s="57" t="s">
        <v>191</v>
      </c>
      <c r="B37" s="4" t="s">
        <v>190</v>
      </c>
      <c r="C37" s="4" t="s">
        <v>35</v>
      </c>
      <c r="D37" s="4" t="s">
        <v>37</v>
      </c>
      <c r="E37" s="4" t="s">
        <v>192</v>
      </c>
      <c r="F37" s="74"/>
      <c r="G37" s="67"/>
      <c r="H37" s="67"/>
      <c r="I37" s="67"/>
      <c r="J37" s="26">
        <f t="shared" si="9"/>
        <v>0.5</v>
      </c>
      <c r="K37" s="26">
        <f t="shared" si="10"/>
        <v>0</v>
      </c>
      <c r="L37" s="26">
        <f t="shared" si="2"/>
        <v>0</v>
      </c>
      <c r="M37" s="99"/>
      <c r="N37" s="99"/>
      <c r="O37" s="99"/>
      <c r="P37" s="99"/>
      <c r="Q37" s="99"/>
      <c r="R37" s="99"/>
      <c r="S37" s="99"/>
      <c r="T37" s="99"/>
      <c r="U37" s="99"/>
      <c r="V37" s="99"/>
      <c r="W37" s="99"/>
      <c r="X37" s="99"/>
      <c r="Y37" s="99"/>
      <c r="Z37" s="99"/>
      <c r="AA37" s="99"/>
      <c r="AB37" s="99"/>
      <c r="AC37" s="99"/>
      <c r="AD37" s="99"/>
      <c r="AE37" s="99"/>
      <c r="AF37" s="99"/>
      <c r="AG37" s="99"/>
      <c r="AH37" s="99"/>
      <c r="AI37" s="99"/>
      <c r="AJ37" s="99"/>
      <c r="AK37" s="99"/>
      <c r="AL37" s="99"/>
      <c r="AM37" s="99"/>
      <c r="AN37" s="99"/>
      <c r="AO37" s="99"/>
      <c r="AP37" s="99"/>
      <c r="AQ37" s="99"/>
    </row>
    <row r="38" spans="1:43" s="100" customFormat="1" ht="35.25" customHeight="1">
      <c r="A38" s="57" t="s">
        <v>105</v>
      </c>
      <c r="B38" s="4" t="s">
        <v>190</v>
      </c>
      <c r="C38" s="4" t="s">
        <v>35</v>
      </c>
      <c r="D38" s="4" t="s">
        <v>37</v>
      </c>
      <c r="E38" s="4" t="s">
        <v>192</v>
      </c>
      <c r="F38" s="74" t="s">
        <v>107</v>
      </c>
      <c r="G38" s="67"/>
      <c r="H38" s="67"/>
      <c r="I38" s="67"/>
      <c r="J38" s="26">
        <f t="shared" si="9"/>
        <v>0.5</v>
      </c>
      <c r="K38" s="26">
        <f t="shared" si="10"/>
        <v>0</v>
      </c>
      <c r="L38" s="26">
        <f t="shared" si="2"/>
        <v>0</v>
      </c>
      <c r="M38" s="99"/>
      <c r="N38" s="99"/>
      <c r="O38" s="99"/>
      <c r="P38" s="99"/>
      <c r="Q38" s="99"/>
      <c r="R38" s="99"/>
      <c r="S38" s="99"/>
      <c r="T38" s="99"/>
      <c r="U38" s="99"/>
      <c r="V38" s="99"/>
      <c r="W38" s="99"/>
      <c r="X38" s="99"/>
      <c r="Y38" s="99"/>
      <c r="Z38" s="99"/>
      <c r="AA38" s="99"/>
      <c r="AB38" s="99"/>
      <c r="AC38" s="99"/>
      <c r="AD38" s="99"/>
      <c r="AE38" s="99"/>
      <c r="AF38" s="99"/>
      <c r="AG38" s="99"/>
      <c r="AH38" s="99"/>
      <c r="AI38" s="99"/>
      <c r="AJ38" s="99"/>
      <c r="AK38" s="99"/>
      <c r="AL38" s="99"/>
      <c r="AM38" s="99"/>
      <c r="AN38" s="99"/>
      <c r="AO38" s="99"/>
      <c r="AP38" s="99"/>
      <c r="AQ38" s="99"/>
    </row>
    <row r="39" spans="1:43" s="100" customFormat="1" ht="40.5" customHeight="1">
      <c r="A39" s="57" t="s">
        <v>106</v>
      </c>
      <c r="B39" s="4" t="s">
        <v>190</v>
      </c>
      <c r="C39" s="4" t="s">
        <v>35</v>
      </c>
      <c r="D39" s="4" t="s">
        <v>37</v>
      </c>
      <c r="E39" s="4" t="s">
        <v>192</v>
      </c>
      <c r="F39" s="74" t="s">
        <v>108</v>
      </c>
      <c r="G39" s="67"/>
      <c r="H39" s="67"/>
      <c r="I39" s="67"/>
      <c r="J39" s="26">
        <f t="shared" si="9"/>
        <v>0.5</v>
      </c>
      <c r="K39" s="26">
        <f t="shared" si="10"/>
        <v>0</v>
      </c>
      <c r="L39" s="26">
        <f t="shared" si="2"/>
        <v>0</v>
      </c>
      <c r="M39" s="99"/>
      <c r="N39" s="99"/>
      <c r="O39" s="99"/>
      <c r="P39" s="99"/>
      <c r="Q39" s="99"/>
      <c r="R39" s="99"/>
      <c r="S39" s="99"/>
      <c r="T39" s="99"/>
      <c r="U39" s="99"/>
      <c r="V39" s="99"/>
      <c r="W39" s="99"/>
      <c r="X39" s="99"/>
      <c r="Y39" s="99"/>
      <c r="Z39" s="99"/>
      <c r="AA39" s="99"/>
      <c r="AB39" s="99"/>
      <c r="AC39" s="99"/>
      <c r="AD39" s="99"/>
      <c r="AE39" s="99"/>
      <c r="AF39" s="99"/>
      <c r="AG39" s="99"/>
      <c r="AH39" s="99"/>
      <c r="AI39" s="99"/>
      <c r="AJ39" s="99"/>
      <c r="AK39" s="99"/>
      <c r="AL39" s="99"/>
      <c r="AM39" s="99"/>
      <c r="AN39" s="99"/>
      <c r="AO39" s="99"/>
      <c r="AP39" s="99"/>
      <c r="AQ39" s="99"/>
    </row>
    <row r="40" spans="1:43" s="100" customFormat="1" ht="20.25" customHeight="1">
      <c r="A40" s="102" t="s">
        <v>186</v>
      </c>
      <c r="B40" s="4" t="s">
        <v>190</v>
      </c>
      <c r="C40" s="4" t="s">
        <v>35</v>
      </c>
      <c r="D40" s="4" t="s">
        <v>37</v>
      </c>
      <c r="E40" s="4" t="s">
        <v>192</v>
      </c>
      <c r="F40" s="74" t="s">
        <v>108</v>
      </c>
      <c r="G40" s="5" t="s">
        <v>29</v>
      </c>
      <c r="H40" s="5"/>
      <c r="I40" s="67"/>
      <c r="J40" s="26">
        <f t="shared" si="9"/>
        <v>0.5</v>
      </c>
      <c r="K40" s="26">
        <f t="shared" si="10"/>
        <v>0</v>
      </c>
      <c r="L40" s="26">
        <f t="shared" si="2"/>
        <v>0</v>
      </c>
      <c r="M40" s="99"/>
      <c r="N40" s="99"/>
      <c r="O40" s="99"/>
      <c r="P40" s="99"/>
      <c r="Q40" s="99"/>
      <c r="R40" s="99"/>
      <c r="S40" s="99"/>
      <c r="T40" s="99"/>
      <c r="U40" s="99"/>
      <c r="V40" s="99"/>
      <c r="W40" s="99"/>
      <c r="X40" s="99"/>
      <c r="Y40" s="99"/>
      <c r="Z40" s="99"/>
      <c r="AA40" s="99"/>
      <c r="AB40" s="99"/>
      <c r="AC40" s="99"/>
      <c r="AD40" s="99"/>
      <c r="AE40" s="99"/>
      <c r="AF40" s="99"/>
      <c r="AG40" s="99"/>
      <c r="AH40" s="99"/>
      <c r="AI40" s="99"/>
      <c r="AJ40" s="99"/>
      <c r="AK40" s="99"/>
      <c r="AL40" s="99"/>
      <c r="AM40" s="99"/>
      <c r="AN40" s="99"/>
      <c r="AO40" s="99"/>
      <c r="AP40" s="99"/>
      <c r="AQ40" s="99"/>
    </row>
    <row r="41" spans="1:43" s="100" customFormat="1" ht="40.5" customHeight="1">
      <c r="A41" s="102" t="s">
        <v>187</v>
      </c>
      <c r="B41" s="4" t="s">
        <v>190</v>
      </c>
      <c r="C41" s="4" t="s">
        <v>35</v>
      </c>
      <c r="D41" s="4" t="s">
        <v>37</v>
      </c>
      <c r="E41" s="4" t="s">
        <v>192</v>
      </c>
      <c r="F41" s="74" t="s">
        <v>108</v>
      </c>
      <c r="G41" s="5" t="s">
        <v>29</v>
      </c>
      <c r="H41" s="5" t="s">
        <v>188</v>
      </c>
      <c r="I41" s="67"/>
      <c r="J41" s="26">
        <f t="shared" si="9"/>
        <v>0.5</v>
      </c>
      <c r="K41" s="26">
        <f t="shared" si="10"/>
        <v>0</v>
      </c>
      <c r="L41" s="26">
        <f t="shared" si="2"/>
        <v>0</v>
      </c>
      <c r="M41" s="99"/>
      <c r="N41" s="99"/>
      <c r="O41" s="99"/>
      <c r="P41" s="99"/>
      <c r="Q41" s="99"/>
      <c r="R41" s="99"/>
      <c r="S41" s="99"/>
      <c r="T41" s="99"/>
      <c r="U41" s="99"/>
      <c r="V41" s="99"/>
      <c r="W41" s="99"/>
      <c r="X41" s="99"/>
      <c r="Y41" s="99"/>
      <c r="Z41" s="99"/>
      <c r="AA41" s="99"/>
      <c r="AB41" s="99"/>
      <c r="AC41" s="99"/>
      <c r="AD41" s="99"/>
      <c r="AE41" s="99"/>
      <c r="AF41" s="99"/>
      <c r="AG41" s="99"/>
      <c r="AH41" s="99"/>
      <c r="AI41" s="99"/>
      <c r="AJ41" s="99"/>
      <c r="AK41" s="99"/>
      <c r="AL41" s="99"/>
      <c r="AM41" s="99"/>
      <c r="AN41" s="99"/>
      <c r="AO41" s="99"/>
      <c r="AP41" s="99"/>
      <c r="AQ41" s="99"/>
    </row>
    <row r="42" spans="1:43" s="100" customFormat="1" ht="40.5" customHeight="1">
      <c r="A42" s="104" t="s">
        <v>74</v>
      </c>
      <c r="B42" s="50" t="s">
        <v>190</v>
      </c>
      <c r="C42" s="50" t="s">
        <v>35</v>
      </c>
      <c r="D42" s="50" t="s">
        <v>37</v>
      </c>
      <c r="E42" s="50" t="s">
        <v>192</v>
      </c>
      <c r="F42" s="73" t="s">
        <v>108</v>
      </c>
      <c r="G42" s="67" t="s">
        <v>29</v>
      </c>
      <c r="H42" s="67" t="s">
        <v>188</v>
      </c>
      <c r="I42" s="67" t="s">
        <v>94</v>
      </c>
      <c r="J42" s="72">
        <f>'Прил 2'!J78</f>
        <v>0.5</v>
      </c>
      <c r="K42" s="72">
        <f>'Прил 2'!K78</f>
        <v>0</v>
      </c>
      <c r="L42" s="72">
        <f t="shared" si="2"/>
        <v>0</v>
      </c>
      <c r="M42" s="99"/>
      <c r="N42" s="99"/>
      <c r="O42" s="99"/>
      <c r="P42" s="99"/>
      <c r="Q42" s="99"/>
      <c r="R42" s="99"/>
      <c r="S42" s="99"/>
      <c r="T42" s="99"/>
      <c r="U42" s="99"/>
      <c r="V42" s="99"/>
      <c r="W42" s="99"/>
      <c r="X42" s="99"/>
      <c r="Y42" s="99"/>
      <c r="Z42" s="99"/>
      <c r="AA42" s="99"/>
      <c r="AB42" s="99"/>
      <c r="AC42" s="99"/>
      <c r="AD42" s="99"/>
      <c r="AE42" s="99"/>
      <c r="AF42" s="99"/>
      <c r="AG42" s="99"/>
      <c r="AH42" s="99"/>
      <c r="AI42" s="99"/>
      <c r="AJ42" s="99"/>
      <c r="AK42" s="99"/>
      <c r="AL42" s="99"/>
      <c r="AM42" s="99"/>
      <c r="AN42" s="99"/>
      <c r="AO42" s="99"/>
      <c r="AP42" s="99"/>
      <c r="AQ42" s="99"/>
    </row>
    <row r="43" spans="1:43" s="100" customFormat="1" ht="30.75" customHeight="1">
      <c r="A43" s="57" t="s">
        <v>198</v>
      </c>
      <c r="B43" s="69" t="s">
        <v>199</v>
      </c>
      <c r="C43" s="5"/>
      <c r="D43" s="5"/>
      <c r="E43" s="5"/>
      <c r="F43" s="82"/>
      <c r="G43" s="67"/>
      <c r="H43" s="67"/>
      <c r="I43" s="67"/>
      <c r="J43" s="26">
        <f t="shared" ref="J43:J48" si="11">J44</f>
        <v>0.5</v>
      </c>
      <c r="K43" s="26">
        <f t="shared" ref="K43:K48" si="12">K44</f>
        <v>0</v>
      </c>
      <c r="L43" s="26">
        <f t="shared" si="2"/>
        <v>0</v>
      </c>
      <c r="M43" s="99"/>
      <c r="N43" s="99"/>
      <c r="O43" s="99"/>
      <c r="P43" s="99"/>
      <c r="Q43" s="99"/>
      <c r="R43" s="99"/>
      <c r="S43" s="99"/>
      <c r="T43" s="99"/>
      <c r="U43" s="99"/>
      <c r="V43" s="99"/>
      <c r="W43" s="99"/>
      <c r="X43" s="99"/>
      <c r="Y43" s="99"/>
      <c r="Z43" s="99"/>
      <c r="AA43" s="99"/>
      <c r="AB43" s="99"/>
      <c r="AC43" s="99"/>
      <c r="AD43" s="99"/>
      <c r="AE43" s="99"/>
      <c r="AF43" s="99"/>
      <c r="AG43" s="99"/>
      <c r="AH43" s="99"/>
      <c r="AI43" s="99"/>
      <c r="AJ43" s="99"/>
      <c r="AK43" s="99"/>
      <c r="AL43" s="99"/>
      <c r="AM43" s="99"/>
      <c r="AN43" s="99"/>
      <c r="AO43" s="99"/>
      <c r="AP43" s="99"/>
      <c r="AQ43" s="99"/>
    </row>
    <row r="44" spans="1:43" s="100" customFormat="1" ht="18.75" customHeight="1">
      <c r="A44" s="57" t="s">
        <v>200</v>
      </c>
      <c r="B44" s="69" t="s">
        <v>199</v>
      </c>
      <c r="C44" s="5" t="s">
        <v>35</v>
      </c>
      <c r="D44" s="5" t="s">
        <v>35</v>
      </c>
      <c r="E44" s="5" t="s">
        <v>201</v>
      </c>
      <c r="F44" s="82"/>
      <c r="G44" s="67"/>
      <c r="H44" s="67"/>
      <c r="I44" s="67"/>
      <c r="J44" s="26">
        <f t="shared" si="11"/>
        <v>0.5</v>
      </c>
      <c r="K44" s="26">
        <f t="shared" si="12"/>
        <v>0</v>
      </c>
      <c r="L44" s="26">
        <f t="shared" si="2"/>
        <v>0</v>
      </c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99"/>
      <c r="AB44" s="99"/>
      <c r="AC44" s="99"/>
      <c r="AD44" s="99"/>
      <c r="AE44" s="99"/>
      <c r="AF44" s="99"/>
      <c r="AG44" s="99"/>
      <c r="AH44" s="99"/>
      <c r="AI44" s="99"/>
      <c r="AJ44" s="99"/>
      <c r="AK44" s="99"/>
      <c r="AL44" s="99"/>
      <c r="AM44" s="99"/>
      <c r="AN44" s="99"/>
      <c r="AO44" s="99"/>
      <c r="AP44" s="99"/>
      <c r="AQ44" s="99"/>
    </row>
    <row r="45" spans="1:43" s="100" customFormat="1" ht="35.25" customHeight="1">
      <c r="A45" s="57" t="s">
        <v>105</v>
      </c>
      <c r="B45" s="4" t="s">
        <v>199</v>
      </c>
      <c r="C45" s="4" t="s">
        <v>35</v>
      </c>
      <c r="D45" s="4" t="s">
        <v>37</v>
      </c>
      <c r="E45" s="4" t="s">
        <v>201</v>
      </c>
      <c r="F45" s="4" t="s">
        <v>107</v>
      </c>
      <c r="G45" s="67"/>
      <c r="H45" s="67"/>
      <c r="I45" s="67"/>
      <c r="J45" s="26">
        <f t="shared" si="11"/>
        <v>0.5</v>
      </c>
      <c r="K45" s="26">
        <f t="shared" si="12"/>
        <v>0</v>
      </c>
      <c r="L45" s="26">
        <f t="shared" si="2"/>
        <v>0</v>
      </c>
      <c r="M45" s="99"/>
      <c r="N45" s="99"/>
      <c r="O45" s="99"/>
      <c r="P45" s="99"/>
      <c r="Q45" s="99"/>
      <c r="R45" s="99"/>
      <c r="S45" s="99"/>
      <c r="T45" s="99"/>
      <c r="U45" s="99"/>
      <c r="V45" s="99"/>
      <c r="W45" s="99"/>
      <c r="X45" s="99"/>
      <c r="Y45" s="99"/>
      <c r="Z45" s="99"/>
      <c r="AA45" s="99"/>
      <c r="AB45" s="99"/>
      <c r="AC45" s="99"/>
      <c r="AD45" s="99"/>
      <c r="AE45" s="99"/>
      <c r="AF45" s="99"/>
      <c r="AG45" s="99"/>
      <c r="AH45" s="99"/>
      <c r="AI45" s="99"/>
      <c r="AJ45" s="99"/>
      <c r="AK45" s="99"/>
      <c r="AL45" s="99"/>
      <c r="AM45" s="99"/>
      <c r="AN45" s="99"/>
      <c r="AO45" s="99"/>
      <c r="AP45" s="99"/>
      <c r="AQ45" s="99"/>
    </row>
    <row r="46" spans="1:43" s="100" customFormat="1" ht="40.5" customHeight="1">
      <c r="A46" s="57" t="s">
        <v>106</v>
      </c>
      <c r="B46" s="4" t="s">
        <v>199</v>
      </c>
      <c r="C46" s="4" t="s">
        <v>35</v>
      </c>
      <c r="D46" s="4" t="s">
        <v>37</v>
      </c>
      <c r="E46" s="4" t="s">
        <v>201</v>
      </c>
      <c r="F46" s="4" t="s">
        <v>108</v>
      </c>
      <c r="G46" s="67"/>
      <c r="H46" s="67"/>
      <c r="I46" s="67"/>
      <c r="J46" s="26">
        <f t="shared" si="11"/>
        <v>0.5</v>
      </c>
      <c r="K46" s="26">
        <f t="shared" si="12"/>
        <v>0</v>
      </c>
      <c r="L46" s="26">
        <f t="shared" si="2"/>
        <v>0</v>
      </c>
      <c r="M46" s="99"/>
      <c r="N46" s="99"/>
      <c r="O46" s="99"/>
      <c r="P46" s="99"/>
      <c r="Q46" s="99"/>
      <c r="R46" s="99"/>
      <c r="S46" s="99"/>
      <c r="T46" s="99"/>
      <c r="U46" s="99"/>
      <c r="V46" s="99"/>
      <c r="W46" s="99"/>
      <c r="X46" s="99"/>
      <c r="Y46" s="99"/>
      <c r="Z46" s="99"/>
      <c r="AA46" s="99"/>
      <c r="AB46" s="99"/>
      <c r="AC46" s="99"/>
      <c r="AD46" s="99"/>
      <c r="AE46" s="99"/>
      <c r="AF46" s="99"/>
      <c r="AG46" s="99"/>
      <c r="AH46" s="99"/>
      <c r="AI46" s="99"/>
      <c r="AJ46" s="99"/>
      <c r="AK46" s="99"/>
      <c r="AL46" s="99"/>
      <c r="AM46" s="99"/>
      <c r="AN46" s="99"/>
      <c r="AO46" s="99"/>
      <c r="AP46" s="99"/>
      <c r="AQ46" s="99"/>
    </row>
    <row r="47" spans="1:43" s="100" customFormat="1" ht="18.75" customHeight="1">
      <c r="A47" s="102" t="s">
        <v>16</v>
      </c>
      <c r="B47" s="4" t="s">
        <v>199</v>
      </c>
      <c r="C47" s="4" t="s">
        <v>35</v>
      </c>
      <c r="D47" s="4" t="s">
        <v>37</v>
      </c>
      <c r="E47" s="4" t="s">
        <v>201</v>
      </c>
      <c r="F47" s="4" t="s">
        <v>108</v>
      </c>
      <c r="G47" s="5" t="s">
        <v>17</v>
      </c>
      <c r="H47" s="67"/>
      <c r="I47" s="67"/>
      <c r="J47" s="26">
        <f t="shared" si="11"/>
        <v>0.5</v>
      </c>
      <c r="K47" s="26">
        <f t="shared" si="12"/>
        <v>0</v>
      </c>
      <c r="L47" s="26">
        <f t="shared" si="2"/>
        <v>0</v>
      </c>
      <c r="M47" s="99"/>
      <c r="N47" s="99"/>
      <c r="O47" s="99"/>
      <c r="P47" s="99"/>
      <c r="Q47" s="99"/>
      <c r="R47" s="99"/>
      <c r="S47" s="99"/>
      <c r="T47" s="99"/>
      <c r="U47" s="99"/>
      <c r="V47" s="99"/>
      <c r="W47" s="99"/>
      <c r="X47" s="99"/>
      <c r="Y47" s="99"/>
      <c r="Z47" s="99"/>
      <c r="AA47" s="99"/>
      <c r="AB47" s="99"/>
      <c r="AC47" s="99"/>
      <c r="AD47" s="99"/>
      <c r="AE47" s="99"/>
      <c r="AF47" s="99"/>
      <c r="AG47" s="99"/>
      <c r="AH47" s="99"/>
      <c r="AI47" s="99"/>
      <c r="AJ47" s="99"/>
      <c r="AK47" s="99"/>
      <c r="AL47" s="99"/>
      <c r="AM47" s="99"/>
      <c r="AN47" s="99"/>
      <c r="AO47" s="99"/>
      <c r="AP47" s="99"/>
      <c r="AQ47" s="99"/>
    </row>
    <row r="48" spans="1:43" s="100" customFormat="1" ht="21" customHeight="1">
      <c r="A48" s="102" t="s">
        <v>197</v>
      </c>
      <c r="B48" s="4" t="s">
        <v>199</v>
      </c>
      <c r="C48" s="4" t="s">
        <v>35</v>
      </c>
      <c r="D48" s="4" t="s">
        <v>37</v>
      </c>
      <c r="E48" s="4" t="s">
        <v>201</v>
      </c>
      <c r="F48" s="4" t="s">
        <v>108</v>
      </c>
      <c r="G48" s="5" t="s">
        <v>17</v>
      </c>
      <c r="H48" s="5" t="s">
        <v>32</v>
      </c>
      <c r="I48" s="5"/>
      <c r="J48" s="26">
        <f t="shared" si="11"/>
        <v>0.5</v>
      </c>
      <c r="K48" s="26">
        <f t="shared" si="12"/>
        <v>0</v>
      </c>
      <c r="L48" s="72">
        <f t="shared" si="2"/>
        <v>0</v>
      </c>
      <c r="M48" s="99"/>
      <c r="N48" s="99"/>
      <c r="O48" s="99"/>
      <c r="P48" s="99"/>
      <c r="Q48" s="99"/>
      <c r="R48" s="99"/>
      <c r="S48" s="99"/>
      <c r="T48" s="99"/>
      <c r="U48" s="99"/>
      <c r="V48" s="99"/>
      <c r="W48" s="99"/>
      <c r="X48" s="99"/>
      <c r="Y48" s="99"/>
      <c r="Z48" s="99"/>
      <c r="AA48" s="99"/>
      <c r="AB48" s="99"/>
      <c r="AC48" s="99"/>
      <c r="AD48" s="99"/>
      <c r="AE48" s="99"/>
      <c r="AF48" s="99"/>
      <c r="AG48" s="99"/>
      <c r="AH48" s="99"/>
      <c r="AI48" s="99"/>
      <c r="AJ48" s="99"/>
      <c r="AK48" s="99"/>
      <c r="AL48" s="99"/>
      <c r="AM48" s="99"/>
      <c r="AN48" s="99"/>
      <c r="AO48" s="99"/>
      <c r="AP48" s="99"/>
      <c r="AQ48" s="99"/>
    </row>
    <row r="49" spans="1:43" s="100" customFormat="1" ht="40.5" customHeight="1">
      <c r="A49" s="104" t="s">
        <v>74</v>
      </c>
      <c r="B49" s="4" t="s">
        <v>199</v>
      </c>
      <c r="C49" s="4" t="s">
        <v>35</v>
      </c>
      <c r="D49" s="4" t="s">
        <v>37</v>
      </c>
      <c r="E49" s="4" t="s">
        <v>201</v>
      </c>
      <c r="F49" s="4" t="s">
        <v>108</v>
      </c>
      <c r="G49" s="67" t="s">
        <v>17</v>
      </c>
      <c r="H49" s="67" t="s">
        <v>32</v>
      </c>
      <c r="I49" s="67" t="s">
        <v>94</v>
      </c>
      <c r="J49" s="72">
        <f>'Прил 2'!J58</f>
        <v>0.5</v>
      </c>
      <c r="K49" s="72">
        <f>'Прил 2'!K58</f>
        <v>0</v>
      </c>
      <c r="L49" s="72">
        <f t="shared" si="2"/>
        <v>0</v>
      </c>
      <c r="M49" s="99"/>
      <c r="N49" s="99"/>
      <c r="O49" s="99"/>
      <c r="P49" s="99"/>
      <c r="Q49" s="99"/>
      <c r="R49" s="99"/>
      <c r="S49" s="99"/>
      <c r="T49" s="99"/>
      <c r="U49" s="99"/>
      <c r="V49" s="99"/>
      <c r="W49" s="99"/>
      <c r="X49" s="99"/>
      <c r="Y49" s="99"/>
      <c r="Z49" s="99"/>
      <c r="AA49" s="99"/>
      <c r="AB49" s="99"/>
      <c r="AC49" s="99"/>
      <c r="AD49" s="99"/>
      <c r="AE49" s="99"/>
      <c r="AF49" s="99"/>
      <c r="AG49" s="99"/>
      <c r="AH49" s="99"/>
      <c r="AI49" s="99"/>
      <c r="AJ49" s="99"/>
      <c r="AK49" s="99"/>
      <c r="AL49" s="99"/>
      <c r="AM49" s="99"/>
      <c r="AN49" s="99"/>
      <c r="AO49" s="99"/>
      <c r="AP49" s="99"/>
      <c r="AQ49" s="99"/>
    </row>
    <row r="50" spans="1:43" s="100" customFormat="1" ht="69.75" customHeight="1">
      <c r="A50" s="88" t="s">
        <v>224</v>
      </c>
      <c r="B50" s="138" t="s">
        <v>223</v>
      </c>
      <c r="C50" s="8"/>
      <c r="D50" s="5"/>
      <c r="E50" s="168"/>
      <c r="F50" s="8"/>
      <c r="G50" s="139"/>
      <c r="H50" s="101"/>
      <c r="I50" s="67"/>
      <c r="J50" s="26">
        <f t="shared" ref="J50:J55" si="13">J51</f>
        <v>290</v>
      </c>
      <c r="K50" s="26">
        <f t="shared" ref="K50:K55" si="14">K51</f>
        <v>290</v>
      </c>
      <c r="L50" s="26">
        <f t="shared" si="2"/>
        <v>100</v>
      </c>
      <c r="M50" s="99"/>
      <c r="N50" s="99"/>
      <c r="O50" s="99"/>
      <c r="P50" s="99"/>
      <c r="Q50" s="99"/>
      <c r="R50" s="99"/>
      <c r="S50" s="99"/>
      <c r="T50" s="99"/>
      <c r="U50" s="99"/>
      <c r="V50" s="99"/>
      <c r="W50" s="99"/>
      <c r="X50" s="99"/>
      <c r="Y50" s="99"/>
      <c r="Z50" s="99"/>
      <c r="AA50" s="99"/>
      <c r="AB50" s="99"/>
      <c r="AC50" s="99"/>
      <c r="AD50" s="99"/>
      <c r="AE50" s="99"/>
      <c r="AF50" s="99"/>
      <c r="AG50" s="99"/>
      <c r="AH50" s="99"/>
      <c r="AI50" s="99"/>
      <c r="AJ50" s="99"/>
      <c r="AK50" s="99"/>
      <c r="AL50" s="99"/>
      <c r="AM50" s="99"/>
      <c r="AN50" s="99"/>
      <c r="AO50" s="99"/>
      <c r="AP50" s="99"/>
      <c r="AQ50" s="99"/>
    </row>
    <row r="51" spans="1:43" s="100" customFormat="1" ht="69.75" customHeight="1">
      <c r="A51" s="89" t="s">
        <v>222</v>
      </c>
      <c r="B51" s="138" t="s">
        <v>223</v>
      </c>
      <c r="C51" s="8">
        <v>0</v>
      </c>
      <c r="D51" s="5" t="s">
        <v>17</v>
      </c>
      <c r="E51" s="168"/>
      <c r="F51" s="8"/>
      <c r="G51" s="139"/>
      <c r="H51" s="101"/>
      <c r="I51" s="67"/>
      <c r="J51" s="26">
        <f t="shared" si="13"/>
        <v>290</v>
      </c>
      <c r="K51" s="26">
        <f t="shared" si="14"/>
        <v>290</v>
      </c>
      <c r="L51" s="26">
        <f t="shared" si="2"/>
        <v>100</v>
      </c>
      <c r="M51" s="99"/>
      <c r="N51" s="99"/>
      <c r="O51" s="99"/>
      <c r="P51" s="99"/>
      <c r="Q51" s="99"/>
      <c r="R51" s="99"/>
      <c r="S51" s="99"/>
      <c r="T51" s="99"/>
      <c r="U51" s="99"/>
      <c r="V51" s="99"/>
      <c r="W51" s="99"/>
      <c r="X51" s="99"/>
      <c r="Y51" s="99"/>
      <c r="Z51" s="99"/>
      <c r="AA51" s="99"/>
      <c r="AB51" s="99"/>
      <c r="AC51" s="99"/>
      <c r="AD51" s="99"/>
      <c r="AE51" s="99"/>
      <c r="AF51" s="99"/>
      <c r="AG51" s="99"/>
      <c r="AH51" s="99"/>
      <c r="AI51" s="99"/>
      <c r="AJ51" s="99"/>
      <c r="AK51" s="99"/>
      <c r="AL51" s="99"/>
      <c r="AM51" s="99"/>
      <c r="AN51" s="99"/>
      <c r="AO51" s="99"/>
      <c r="AP51" s="99"/>
      <c r="AQ51" s="99"/>
    </row>
    <row r="52" spans="1:43" s="100" customFormat="1" ht="40.5" customHeight="1">
      <c r="A52" s="57" t="s">
        <v>106</v>
      </c>
      <c r="B52" s="138" t="s">
        <v>223</v>
      </c>
      <c r="C52" s="8">
        <v>0</v>
      </c>
      <c r="D52" s="5" t="s">
        <v>17</v>
      </c>
      <c r="E52" s="168">
        <v>44107</v>
      </c>
      <c r="F52" s="8">
        <v>200</v>
      </c>
      <c r="G52" s="139"/>
      <c r="H52" s="101"/>
      <c r="I52" s="67"/>
      <c r="J52" s="26">
        <f t="shared" si="13"/>
        <v>290</v>
      </c>
      <c r="K52" s="26">
        <f t="shared" si="14"/>
        <v>290</v>
      </c>
      <c r="L52" s="26">
        <f t="shared" si="2"/>
        <v>100</v>
      </c>
      <c r="M52" s="99"/>
      <c r="N52" s="99"/>
      <c r="O52" s="99"/>
      <c r="P52" s="99"/>
      <c r="Q52" s="99"/>
      <c r="R52" s="99"/>
      <c r="S52" s="99"/>
      <c r="T52" s="99"/>
      <c r="U52" s="99"/>
      <c r="V52" s="99"/>
      <c r="W52" s="99"/>
      <c r="X52" s="99"/>
      <c r="Y52" s="99"/>
      <c r="Z52" s="99"/>
      <c r="AA52" s="99"/>
      <c r="AB52" s="99"/>
      <c r="AC52" s="99"/>
      <c r="AD52" s="99"/>
      <c r="AE52" s="99"/>
      <c r="AF52" s="99"/>
      <c r="AG52" s="99"/>
      <c r="AH52" s="99"/>
      <c r="AI52" s="99"/>
      <c r="AJ52" s="99"/>
      <c r="AK52" s="99"/>
      <c r="AL52" s="99"/>
      <c r="AM52" s="99"/>
      <c r="AN52" s="99"/>
      <c r="AO52" s="99"/>
      <c r="AP52" s="99"/>
      <c r="AQ52" s="99"/>
    </row>
    <row r="53" spans="1:43" s="100" customFormat="1" ht="23.25" customHeight="1">
      <c r="A53" s="57" t="s">
        <v>43</v>
      </c>
      <c r="B53" s="138" t="s">
        <v>223</v>
      </c>
      <c r="C53" s="8">
        <v>0</v>
      </c>
      <c r="D53" s="5" t="s">
        <v>17</v>
      </c>
      <c r="E53" s="168">
        <v>44107</v>
      </c>
      <c r="F53" s="8">
        <v>240</v>
      </c>
      <c r="G53" s="139"/>
      <c r="H53" s="101"/>
      <c r="I53" s="67"/>
      <c r="J53" s="26">
        <f t="shared" si="13"/>
        <v>290</v>
      </c>
      <c r="K53" s="26">
        <f t="shared" si="14"/>
        <v>290</v>
      </c>
      <c r="L53" s="26">
        <f t="shared" si="2"/>
        <v>100</v>
      </c>
      <c r="M53" s="99"/>
      <c r="N53" s="99"/>
      <c r="O53" s="99"/>
      <c r="P53" s="99"/>
      <c r="Q53" s="99"/>
      <c r="R53" s="99"/>
      <c r="S53" s="99"/>
      <c r="T53" s="99"/>
      <c r="U53" s="99"/>
      <c r="V53" s="99"/>
      <c r="W53" s="99"/>
      <c r="X53" s="99"/>
      <c r="Y53" s="99"/>
      <c r="Z53" s="99"/>
      <c r="AA53" s="99"/>
      <c r="AB53" s="99"/>
      <c r="AC53" s="99"/>
      <c r="AD53" s="99"/>
      <c r="AE53" s="99"/>
      <c r="AF53" s="99"/>
      <c r="AG53" s="99"/>
      <c r="AH53" s="99"/>
      <c r="AI53" s="99"/>
      <c r="AJ53" s="99"/>
      <c r="AK53" s="99"/>
      <c r="AL53" s="99"/>
      <c r="AM53" s="99"/>
      <c r="AN53" s="99"/>
      <c r="AO53" s="99"/>
      <c r="AP53" s="99"/>
      <c r="AQ53" s="99"/>
    </row>
    <row r="54" spans="1:43" s="100" customFormat="1" ht="18.75" customHeight="1">
      <c r="A54" s="169" t="s">
        <v>54</v>
      </c>
      <c r="B54" s="138" t="s">
        <v>223</v>
      </c>
      <c r="C54" s="8">
        <v>0</v>
      </c>
      <c r="D54" s="5" t="s">
        <v>17</v>
      </c>
      <c r="E54" s="168">
        <v>44107</v>
      </c>
      <c r="F54" s="8">
        <v>240</v>
      </c>
      <c r="G54" s="139" t="s">
        <v>18</v>
      </c>
      <c r="H54" s="101"/>
      <c r="I54" s="67"/>
      <c r="J54" s="26">
        <f t="shared" si="13"/>
        <v>290</v>
      </c>
      <c r="K54" s="26">
        <f t="shared" si="14"/>
        <v>290</v>
      </c>
      <c r="L54" s="26">
        <f t="shared" si="2"/>
        <v>100</v>
      </c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99"/>
      <c r="AH54" s="99"/>
      <c r="AI54" s="99"/>
      <c r="AJ54" s="99"/>
      <c r="AK54" s="99"/>
      <c r="AL54" s="99"/>
      <c r="AM54" s="99"/>
      <c r="AN54" s="99"/>
      <c r="AO54" s="99"/>
      <c r="AP54" s="99"/>
      <c r="AQ54" s="99"/>
    </row>
    <row r="55" spans="1:43" s="100" customFormat="1" ht="18" customHeight="1">
      <c r="A55" s="169" t="s">
        <v>214</v>
      </c>
      <c r="B55" s="138" t="s">
        <v>223</v>
      </c>
      <c r="C55" s="8">
        <v>0</v>
      </c>
      <c r="D55" s="5" t="s">
        <v>17</v>
      </c>
      <c r="E55" s="168">
        <v>44107</v>
      </c>
      <c r="F55" s="8">
        <v>240</v>
      </c>
      <c r="G55" s="139" t="s">
        <v>18</v>
      </c>
      <c r="H55" s="101" t="s">
        <v>142</v>
      </c>
      <c r="I55" s="67"/>
      <c r="J55" s="26">
        <f t="shared" si="13"/>
        <v>290</v>
      </c>
      <c r="K55" s="26">
        <f t="shared" si="14"/>
        <v>290</v>
      </c>
      <c r="L55" s="26">
        <f t="shared" si="2"/>
        <v>100</v>
      </c>
      <c r="M55" s="99"/>
      <c r="N55" s="99"/>
      <c r="O55" s="99"/>
      <c r="P55" s="99"/>
      <c r="Q55" s="99"/>
      <c r="R55" s="99"/>
      <c r="S55" s="99"/>
      <c r="T55" s="99"/>
      <c r="U55" s="99"/>
      <c r="V55" s="99"/>
      <c r="W55" s="99"/>
      <c r="X55" s="99"/>
      <c r="Y55" s="99"/>
      <c r="Z55" s="99"/>
      <c r="AA55" s="99"/>
      <c r="AB55" s="99"/>
      <c r="AC55" s="99"/>
      <c r="AD55" s="99"/>
      <c r="AE55" s="99"/>
      <c r="AF55" s="99"/>
      <c r="AG55" s="99"/>
      <c r="AH55" s="99"/>
      <c r="AI55" s="99"/>
      <c r="AJ55" s="99"/>
      <c r="AK55" s="99"/>
      <c r="AL55" s="99"/>
      <c r="AM55" s="99"/>
      <c r="AN55" s="99"/>
      <c r="AO55" s="99"/>
      <c r="AP55" s="99"/>
      <c r="AQ55" s="99"/>
    </row>
    <row r="56" spans="1:43" s="100" customFormat="1" ht="40.5" customHeight="1">
      <c r="A56" s="104" t="s">
        <v>74</v>
      </c>
      <c r="B56" s="140" t="s">
        <v>223</v>
      </c>
      <c r="C56" s="117">
        <v>0</v>
      </c>
      <c r="D56" s="67" t="s">
        <v>17</v>
      </c>
      <c r="E56" s="50" t="s">
        <v>216</v>
      </c>
      <c r="F56" s="50" t="s">
        <v>108</v>
      </c>
      <c r="G56" s="67" t="s">
        <v>18</v>
      </c>
      <c r="H56" s="67" t="s">
        <v>142</v>
      </c>
      <c r="I56" s="67" t="s">
        <v>94</v>
      </c>
      <c r="J56" s="72">
        <f>'Прил 2'!J99</f>
        <v>290</v>
      </c>
      <c r="K56" s="72">
        <f>'Прил 2'!K99</f>
        <v>290</v>
      </c>
      <c r="L56" s="72">
        <f t="shared" si="2"/>
        <v>100</v>
      </c>
      <c r="M56" s="99"/>
      <c r="N56" s="99"/>
      <c r="O56" s="99"/>
      <c r="P56" s="99"/>
      <c r="Q56" s="99"/>
      <c r="R56" s="99"/>
      <c r="S56" s="99"/>
      <c r="T56" s="99"/>
      <c r="U56" s="99"/>
      <c r="V56" s="99"/>
      <c r="W56" s="99"/>
      <c r="X56" s="99"/>
      <c r="Y56" s="99"/>
      <c r="Z56" s="99"/>
      <c r="AA56" s="99"/>
      <c r="AB56" s="99"/>
      <c r="AC56" s="99"/>
      <c r="AD56" s="99"/>
      <c r="AE56" s="99"/>
      <c r="AF56" s="99"/>
      <c r="AG56" s="99"/>
      <c r="AH56" s="99"/>
      <c r="AI56" s="99"/>
      <c r="AJ56" s="99"/>
      <c r="AK56" s="99"/>
      <c r="AL56" s="99"/>
      <c r="AM56" s="99"/>
      <c r="AN56" s="99"/>
      <c r="AO56" s="99"/>
      <c r="AP56" s="99"/>
      <c r="AQ56" s="99"/>
    </row>
    <row r="57" spans="1:43" ht="20.25" customHeight="1">
      <c r="A57" s="54" t="s">
        <v>141</v>
      </c>
      <c r="B57" s="4" t="s">
        <v>34</v>
      </c>
      <c r="C57" s="4"/>
      <c r="D57" s="5"/>
      <c r="E57" s="5"/>
      <c r="F57" s="5"/>
      <c r="G57" s="4"/>
      <c r="H57" s="4"/>
      <c r="I57" s="101"/>
      <c r="J57" s="26">
        <f>J58+J71</f>
        <v>2408.7643400000002</v>
      </c>
      <c r="K57" s="26">
        <f>K58+K71</f>
        <v>2311.2898099999998</v>
      </c>
      <c r="L57" s="26">
        <f t="shared" si="2"/>
        <v>95.953338880797261</v>
      </c>
    </row>
    <row r="58" spans="1:43" ht="15.75">
      <c r="A58" s="102" t="s">
        <v>133</v>
      </c>
      <c r="B58" s="4">
        <v>65</v>
      </c>
      <c r="C58" s="4">
        <v>1</v>
      </c>
      <c r="D58" s="50"/>
      <c r="E58" s="50"/>
      <c r="F58" s="50"/>
      <c r="G58" s="4"/>
      <c r="H58" s="4"/>
      <c r="I58" s="101"/>
      <c r="J58" s="26">
        <f>J59+J65</f>
        <v>621.57181000000003</v>
      </c>
      <c r="K58" s="26">
        <f>K59+K65</f>
        <v>599.62081000000001</v>
      </c>
      <c r="L58" s="26">
        <f t="shared" si="2"/>
        <v>96.468469186207145</v>
      </c>
    </row>
    <row r="59" spans="1:43" ht="31.5">
      <c r="A59" s="102" t="s">
        <v>36</v>
      </c>
      <c r="B59" s="5" t="s">
        <v>34</v>
      </c>
      <c r="C59" s="5" t="s">
        <v>24</v>
      </c>
      <c r="D59" s="5" t="s">
        <v>37</v>
      </c>
      <c r="E59" s="5" t="s">
        <v>38</v>
      </c>
      <c r="F59" s="5"/>
      <c r="G59" s="5"/>
      <c r="H59" s="5"/>
      <c r="I59" s="5"/>
      <c r="J59" s="26">
        <f>J62</f>
        <v>381.29300000000001</v>
      </c>
      <c r="K59" s="26">
        <f>K62</f>
        <v>359.34199999999998</v>
      </c>
      <c r="L59" s="26">
        <f t="shared" si="2"/>
        <v>94.243009968711718</v>
      </c>
    </row>
    <row r="60" spans="1:43" ht="63">
      <c r="A60" s="58" t="s">
        <v>109</v>
      </c>
      <c r="B60" s="4">
        <v>65</v>
      </c>
      <c r="C60" s="4">
        <v>1</v>
      </c>
      <c r="D60" s="5" t="s">
        <v>37</v>
      </c>
      <c r="E60" s="4">
        <v>41150</v>
      </c>
      <c r="F60" s="5" t="s">
        <v>111</v>
      </c>
      <c r="G60" s="5"/>
      <c r="H60" s="5"/>
      <c r="I60" s="5"/>
      <c r="J60" s="26">
        <f>J61</f>
        <v>381.29300000000001</v>
      </c>
      <c r="K60" s="26">
        <f t="shared" ref="K60" si="15">K61</f>
        <v>359.34199999999998</v>
      </c>
      <c r="L60" s="26">
        <f t="shared" si="2"/>
        <v>94.243009968711718</v>
      </c>
    </row>
    <row r="61" spans="1:43" ht="31.5">
      <c r="A61" s="58" t="s">
        <v>110</v>
      </c>
      <c r="B61" s="4">
        <v>65</v>
      </c>
      <c r="C61" s="4">
        <v>1</v>
      </c>
      <c r="D61" s="5" t="s">
        <v>37</v>
      </c>
      <c r="E61" s="4">
        <v>41150</v>
      </c>
      <c r="F61" s="5" t="s">
        <v>112</v>
      </c>
      <c r="G61" s="5"/>
      <c r="H61" s="5"/>
      <c r="I61" s="5"/>
      <c r="J61" s="26">
        <f>J62</f>
        <v>381.29300000000001</v>
      </c>
      <c r="K61" s="26">
        <f t="shared" ref="K61" si="16">K62</f>
        <v>359.34199999999998</v>
      </c>
      <c r="L61" s="26">
        <f t="shared" si="2"/>
        <v>94.243009968711718</v>
      </c>
    </row>
    <row r="62" spans="1:43" ht="15.75">
      <c r="A62" s="102" t="s">
        <v>16</v>
      </c>
      <c r="B62" s="4">
        <v>65</v>
      </c>
      <c r="C62" s="4">
        <v>1</v>
      </c>
      <c r="D62" s="5" t="s">
        <v>37</v>
      </c>
      <c r="E62" s="4">
        <v>41150</v>
      </c>
      <c r="F62" s="4" t="s">
        <v>112</v>
      </c>
      <c r="G62" s="4" t="s">
        <v>17</v>
      </c>
      <c r="H62" s="4"/>
      <c r="I62" s="5"/>
      <c r="J62" s="26">
        <f>J63</f>
        <v>381.29300000000001</v>
      </c>
      <c r="K62" s="26">
        <f t="shared" ref="K62:K63" si="17">K63</f>
        <v>359.34199999999998</v>
      </c>
      <c r="L62" s="26">
        <f t="shared" si="2"/>
        <v>94.243009968711718</v>
      </c>
    </row>
    <row r="63" spans="1:43" ht="31.5">
      <c r="A63" s="102" t="s">
        <v>33</v>
      </c>
      <c r="B63" s="4">
        <v>65</v>
      </c>
      <c r="C63" s="4">
        <v>1</v>
      </c>
      <c r="D63" s="5" t="s">
        <v>37</v>
      </c>
      <c r="E63" s="4">
        <v>41150</v>
      </c>
      <c r="F63" s="4" t="s">
        <v>112</v>
      </c>
      <c r="G63" s="4" t="s">
        <v>17</v>
      </c>
      <c r="H63" s="4" t="s">
        <v>28</v>
      </c>
      <c r="I63" s="5"/>
      <c r="J63" s="26">
        <f>J64</f>
        <v>381.29300000000001</v>
      </c>
      <c r="K63" s="26">
        <f t="shared" si="17"/>
        <v>359.34199999999998</v>
      </c>
      <c r="L63" s="26">
        <f t="shared" si="2"/>
        <v>94.243009968711718</v>
      </c>
    </row>
    <row r="64" spans="1:43" ht="31.5">
      <c r="A64" s="104" t="s">
        <v>74</v>
      </c>
      <c r="B64" s="50">
        <v>65</v>
      </c>
      <c r="C64" s="50">
        <v>1</v>
      </c>
      <c r="D64" s="67" t="s">
        <v>37</v>
      </c>
      <c r="E64" s="50" t="s">
        <v>38</v>
      </c>
      <c r="F64" s="50" t="s">
        <v>112</v>
      </c>
      <c r="G64" s="50" t="s">
        <v>17</v>
      </c>
      <c r="H64" s="50" t="s">
        <v>28</v>
      </c>
      <c r="I64" s="67" t="s">
        <v>94</v>
      </c>
      <c r="J64" s="72">
        <f>'Прил 2'!J15</f>
        <v>381.29300000000001</v>
      </c>
      <c r="K64" s="72">
        <f>'Прил 2'!K15</f>
        <v>359.34199999999998</v>
      </c>
      <c r="L64" s="72">
        <f t="shared" si="2"/>
        <v>94.243009968711718</v>
      </c>
    </row>
    <row r="65" spans="1:12" ht="47.25">
      <c r="A65" s="6" t="s">
        <v>184</v>
      </c>
      <c r="B65" s="74" t="s">
        <v>34</v>
      </c>
      <c r="C65" s="4" t="s">
        <v>24</v>
      </c>
      <c r="D65" s="5" t="s">
        <v>37</v>
      </c>
      <c r="E65" s="55" t="s">
        <v>185</v>
      </c>
      <c r="F65" s="4"/>
      <c r="G65" s="4"/>
      <c r="H65" s="4"/>
      <c r="I65" s="5"/>
      <c r="J65" s="26">
        <f>J66</f>
        <v>240.27880999999999</v>
      </c>
      <c r="K65" s="26">
        <f t="shared" ref="K65:K69" si="18">K66</f>
        <v>240.27880999999999</v>
      </c>
      <c r="L65" s="26">
        <f t="shared" si="2"/>
        <v>100</v>
      </c>
    </row>
    <row r="66" spans="1:12" ht="63">
      <c r="A66" s="133" t="s">
        <v>109</v>
      </c>
      <c r="B66" s="74" t="s">
        <v>34</v>
      </c>
      <c r="C66" s="4" t="s">
        <v>24</v>
      </c>
      <c r="D66" s="5" t="s">
        <v>37</v>
      </c>
      <c r="E66" s="55" t="s">
        <v>185</v>
      </c>
      <c r="F66" s="4" t="s">
        <v>111</v>
      </c>
      <c r="G66" s="4"/>
      <c r="H66" s="4"/>
      <c r="I66" s="5"/>
      <c r="J66" s="26">
        <f>J67</f>
        <v>240.27880999999999</v>
      </c>
      <c r="K66" s="26">
        <f t="shared" si="18"/>
        <v>240.27880999999999</v>
      </c>
      <c r="L66" s="26">
        <f t="shared" si="2"/>
        <v>100</v>
      </c>
    </row>
    <row r="67" spans="1:12" ht="31.5">
      <c r="A67" s="133" t="s">
        <v>110</v>
      </c>
      <c r="B67" s="74" t="s">
        <v>34</v>
      </c>
      <c r="C67" s="4" t="s">
        <v>24</v>
      </c>
      <c r="D67" s="5" t="s">
        <v>37</v>
      </c>
      <c r="E67" s="55" t="s">
        <v>185</v>
      </c>
      <c r="F67" s="4" t="s">
        <v>112</v>
      </c>
      <c r="G67" s="4"/>
      <c r="H67" s="4"/>
      <c r="I67" s="5"/>
      <c r="J67" s="26">
        <f>J68</f>
        <v>240.27880999999999</v>
      </c>
      <c r="K67" s="26">
        <f t="shared" si="18"/>
        <v>240.27880999999999</v>
      </c>
      <c r="L67" s="26">
        <f t="shared" si="2"/>
        <v>100</v>
      </c>
    </row>
    <row r="68" spans="1:12" ht="15.75">
      <c r="A68" s="136" t="s">
        <v>16</v>
      </c>
      <c r="B68" s="74" t="s">
        <v>34</v>
      </c>
      <c r="C68" s="4" t="s">
        <v>24</v>
      </c>
      <c r="D68" s="5" t="s">
        <v>37</v>
      </c>
      <c r="E68" s="55" t="s">
        <v>185</v>
      </c>
      <c r="F68" s="4" t="s">
        <v>112</v>
      </c>
      <c r="G68" s="4" t="s">
        <v>17</v>
      </c>
      <c r="H68" s="4"/>
      <c r="I68" s="5"/>
      <c r="J68" s="26">
        <f>J69</f>
        <v>240.27880999999999</v>
      </c>
      <c r="K68" s="26">
        <f t="shared" si="18"/>
        <v>240.27880999999999</v>
      </c>
      <c r="L68" s="26">
        <f t="shared" si="2"/>
        <v>100</v>
      </c>
    </row>
    <row r="69" spans="1:12" ht="31.5">
      <c r="A69" s="136" t="s">
        <v>33</v>
      </c>
      <c r="B69" s="74" t="s">
        <v>34</v>
      </c>
      <c r="C69" s="4" t="s">
        <v>24</v>
      </c>
      <c r="D69" s="5" t="s">
        <v>37</v>
      </c>
      <c r="E69" s="55" t="s">
        <v>185</v>
      </c>
      <c r="F69" s="4" t="s">
        <v>112</v>
      </c>
      <c r="G69" s="4" t="s">
        <v>17</v>
      </c>
      <c r="H69" s="4" t="s">
        <v>28</v>
      </c>
      <c r="I69" s="5"/>
      <c r="J69" s="26">
        <f>J70</f>
        <v>240.27880999999999</v>
      </c>
      <c r="K69" s="26">
        <f t="shared" si="18"/>
        <v>240.27880999999999</v>
      </c>
      <c r="L69" s="26">
        <f t="shared" si="2"/>
        <v>100</v>
      </c>
    </row>
    <row r="70" spans="1:12" ht="31.5">
      <c r="A70" s="104" t="s">
        <v>74</v>
      </c>
      <c r="B70" s="73" t="s">
        <v>34</v>
      </c>
      <c r="C70" s="50" t="s">
        <v>24</v>
      </c>
      <c r="D70" s="67" t="s">
        <v>37</v>
      </c>
      <c r="E70" s="53" t="s">
        <v>185</v>
      </c>
      <c r="F70" s="50" t="s">
        <v>112</v>
      </c>
      <c r="G70" s="50" t="s">
        <v>17</v>
      </c>
      <c r="H70" s="50" t="s">
        <v>28</v>
      </c>
      <c r="I70" s="67" t="s">
        <v>94</v>
      </c>
      <c r="J70" s="72">
        <f>'Прил 2'!J18</f>
        <v>240.27880999999999</v>
      </c>
      <c r="K70" s="72">
        <f>'Прил 2'!K18</f>
        <v>240.27880999999999</v>
      </c>
      <c r="L70" s="72">
        <f t="shared" si="2"/>
        <v>100</v>
      </c>
    </row>
    <row r="71" spans="1:12" ht="31.5">
      <c r="A71" s="102" t="s">
        <v>138</v>
      </c>
      <c r="B71" s="4" t="s">
        <v>34</v>
      </c>
      <c r="C71" s="4" t="s">
        <v>25</v>
      </c>
      <c r="D71" s="5"/>
      <c r="E71" s="4"/>
      <c r="F71" s="4"/>
      <c r="G71" s="4"/>
      <c r="H71" s="4"/>
      <c r="I71" s="5"/>
      <c r="J71" s="26">
        <f>J72+J78+J89</f>
        <v>1787.1925300000003</v>
      </c>
      <c r="K71" s="26">
        <f>K72+K78+K89</f>
        <v>1711.6689999999999</v>
      </c>
      <c r="L71" s="26">
        <f t="shared" si="2"/>
        <v>95.774180524355685</v>
      </c>
    </row>
    <row r="72" spans="1:12" ht="30.75" customHeight="1">
      <c r="A72" s="102" t="s">
        <v>39</v>
      </c>
      <c r="B72" s="4" t="s">
        <v>34</v>
      </c>
      <c r="C72" s="4" t="s">
        <v>25</v>
      </c>
      <c r="D72" s="5" t="s">
        <v>37</v>
      </c>
      <c r="E72" s="4" t="s">
        <v>40</v>
      </c>
      <c r="F72" s="4"/>
      <c r="G72" s="4"/>
      <c r="H72" s="4"/>
      <c r="I72" s="5"/>
      <c r="J72" s="26">
        <f>J73</f>
        <v>510.99713000000003</v>
      </c>
      <c r="K72" s="26">
        <f>K75</f>
        <v>505.52100000000002</v>
      </c>
      <c r="L72" s="26">
        <f t="shared" ref="L72:L129" si="19">K72/J72*100</f>
        <v>98.928344274653753</v>
      </c>
    </row>
    <row r="73" spans="1:12" ht="67.900000000000006" customHeight="1">
      <c r="A73" s="58" t="s">
        <v>109</v>
      </c>
      <c r="B73" s="4" t="s">
        <v>34</v>
      </c>
      <c r="C73" s="4" t="s">
        <v>25</v>
      </c>
      <c r="D73" s="5" t="s">
        <v>37</v>
      </c>
      <c r="E73" s="4" t="s">
        <v>40</v>
      </c>
      <c r="F73" s="4" t="s">
        <v>111</v>
      </c>
      <c r="G73" s="4"/>
      <c r="H73" s="4"/>
      <c r="I73" s="5"/>
      <c r="J73" s="26">
        <f>J74</f>
        <v>510.99713000000003</v>
      </c>
      <c r="K73" s="26">
        <f t="shared" ref="K73" si="20">K74</f>
        <v>505.52100000000002</v>
      </c>
      <c r="L73" s="26">
        <f t="shared" si="19"/>
        <v>98.928344274653753</v>
      </c>
    </row>
    <row r="74" spans="1:12" ht="30.75" customHeight="1">
      <c r="A74" s="58" t="s">
        <v>110</v>
      </c>
      <c r="B74" s="4" t="s">
        <v>34</v>
      </c>
      <c r="C74" s="4" t="s">
        <v>25</v>
      </c>
      <c r="D74" s="5" t="s">
        <v>37</v>
      </c>
      <c r="E74" s="4" t="s">
        <v>40</v>
      </c>
      <c r="F74" s="4" t="s">
        <v>112</v>
      </c>
      <c r="G74" s="4"/>
      <c r="H74" s="4"/>
      <c r="I74" s="5"/>
      <c r="J74" s="26">
        <f>J75</f>
        <v>510.99713000000003</v>
      </c>
      <c r="K74" s="26">
        <f t="shared" ref="K74" si="21">K75</f>
        <v>505.52100000000002</v>
      </c>
      <c r="L74" s="26">
        <f t="shared" si="19"/>
        <v>98.928344274653753</v>
      </c>
    </row>
    <row r="75" spans="1:12" ht="15.75">
      <c r="A75" s="102" t="s">
        <v>16</v>
      </c>
      <c r="B75" s="4" t="s">
        <v>34</v>
      </c>
      <c r="C75" s="4" t="s">
        <v>25</v>
      </c>
      <c r="D75" s="5" t="s">
        <v>37</v>
      </c>
      <c r="E75" s="4" t="s">
        <v>40</v>
      </c>
      <c r="F75" s="4" t="s">
        <v>112</v>
      </c>
      <c r="G75" s="4" t="s">
        <v>17</v>
      </c>
      <c r="H75" s="4"/>
      <c r="I75" s="5"/>
      <c r="J75" s="26">
        <f>J76</f>
        <v>510.99713000000003</v>
      </c>
      <c r="K75" s="26">
        <f t="shared" ref="K75:K76" si="22">K76</f>
        <v>505.52100000000002</v>
      </c>
      <c r="L75" s="26">
        <f t="shared" si="19"/>
        <v>98.928344274653753</v>
      </c>
    </row>
    <row r="76" spans="1:12" ht="54.6" customHeight="1">
      <c r="A76" s="102" t="s">
        <v>66</v>
      </c>
      <c r="B76" s="4" t="s">
        <v>34</v>
      </c>
      <c r="C76" s="5" t="s">
        <v>25</v>
      </c>
      <c r="D76" s="5" t="s">
        <v>37</v>
      </c>
      <c r="E76" s="5">
        <v>41110</v>
      </c>
      <c r="F76" s="5" t="s">
        <v>112</v>
      </c>
      <c r="G76" s="5" t="s">
        <v>17</v>
      </c>
      <c r="H76" s="5" t="s">
        <v>18</v>
      </c>
      <c r="I76" s="5"/>
      <c r="J76" s="26">
        <f>J77</f>
        <v>510.99713000000003</v>
      </c>
      <c r="K76" s="26">
        <f t="shared" si="22"/>
        <v>505.52100000000002</v>
      </c>
      <c r="L76" s="26">
        <f t="shared" si="19"/>
        <v>98.928344274653753</v>
      </c>
    </row>
    <row r="77" spans="1:12" ht="31.5">
      <c r="A77" s="104" t="s">
        <v>74</v>
      </c>
      <c r="B77" s="50" t="s">
        <v>34</v>
      </c>
      <c r="C77" s="67" t="s">
        <v>25</v>
      </c>
      <c r="D77" s="67" t="s">
        <v>37</v>
      </c>
      <c r="E77" s="67" t="s">
        <v>40</v>
      </c>
      <c r="F77" s="67" t="s">
        <v>112</v>
      </c>
      <c r="G77" s="50" t="s">
        <v>17</v>
      </c>
      <c r="H77" s="50" t="s">
        <v>18</v>
      </c>
      <c r="I77" s="67" t="s">
        <v>94</v>
      </c>
      <c r="J77" s="72">
        <f>'Прил 2'!J24</f>
        <v>510.99713000000003</v>
      </c>
      <c r="K77" s="72">
        <f>'Прил 2'!K24</f>
        <v>505.52100000000002</v>
      </c>
      <c r="L77" s="72">
        <f t="shared" si="19"/>
        <v>98.928344274653753</v>
      </c>
    </row>
    <row r="78" spans="1:12" ht="15.75">
      <c r="A78" s="102" t="s">
        <v>41</v>
      </c>
      <c r="B78" s="5" t="s">
        <v>34</v>
      </c>
      <c r="C78" s="5" t="s">
        <v>25</v>
      </c>
      <c r="D78" s="5" t="s">
        <v>37</v>
      </c>
      <c r="E78" s="5" t="s">
        <v>42</v>
      </c>
      <c r="F78" s="5"/>
      <c r="G78" s="4"/>
      <c r="H78" s="4"/>
      <c r="I78" s="5"/>
      <c r="J78" s="26">
        <f>J81+J84</f>
        <v>506.37421000000006</v>
      </c>
      <c r="K78" s="26">
        <f t="shared" ref="K78" si="23">K81+K84</f>
        <v>436.32799999999997</v>
      </c>
      <c r="L78" s="26">
        <f t="shared" si="19"/>
        <v>86.167105548286102</v>
      </c>
    </row>
    <row r="79" spans="1:12" ht="31.5">
      <c r="A79" s="57" t="s">
        <v>105</v>
      </c>
      <c r="B79" s="4" t="s">
        <v>34</v>
      </c>
      <c r="C79" s="5" t="s">
        <v>25</v>
      </c>
      <c r="D79" s="5" t="s">
        <v>37</v>
      </c>
      <c r="E79" s="5" t="s">
        <v>42</v>
      </c>
      <c r="F79" s="5" t="s">
        <v>107</v>
      </c>
      <c r="G79" s="4"/>
      <c r="H79" s="4"/>
      <c r="I79" s="5"/>
      <c r="J79" s="26">
        <f>J80</f>
        <v>446.37421000000006</v>
      </c>
      <c r="K79" s="26">
        <f t="shared" ref="K79" si="24">K80</f>
        <v>400.745</v>
      </c>
      <c r="L79" s="26">
        <f t="shared" si="19"/>
        <v>89.777812208281475</v>
      </c>
    </row>
    <row r="80" spans="1:12" ht="31.5">
      <c r="A80" s="57" t="s">
        <v>106</v>
      </c>
      <c r="B80" s="4" t="s">
        <v>34</v>
      </c>
      <c r="C80" s="5" t="s">
        <v>25</v>
      </c>
      <c r="D80" s="5" t="s">
        <v>37</v>
      </c>
      <c r="E80" s="5" t="s">
        <v>42</v>
      </c>
      <c r="F80" s="5" t="s">
        <v>108</v>
      </c>
      <c r="G80" s="4"/>
      <c r="H80" s="4"/>
      <c r="I80" s="5"/>
      <c r="J80" s="26">
        <f>J81</f>
        <v>446.37421000000006</v>
      </c>
      <c r="K80" s="26">
        <f t="shared" ref="K80" si="25">K81</f>
        <v>400.745</v>
      </c>
      <c r="L80" s="26">
        <f t="shared" si="19"/>
        <v>89.777812208281475</v>
      </c>
    </row>
    <row r="81" spans="1:12" ht="15.75">
      <c r="A81" s="102" t="s">
        <v>16</v>
      </c>
      <c r="B81" s="4" t="s">
        <v>34</v>
      </c>
      <c r="C81" s="5" t="s">
        <v>25</v>
      </c>
      <c r="D81" s="5" t="s">
        <v>37</v>
      </c>
      <c r="E81" s="5" t="s">
        <v>42</v>
      </c>
      <c r="F81" s="5" t="s">
        <v>108</v>
      </c>
      <c r="G81" s="4" t="s">
        <v>17</v>
      </c>
      <c r="H81" s="4"/>
      <c r="I81" s="5"/>
      <c r="J81" s="26">
        <f>J82</f>
        <v>446.37421000000006</v>
      </c>
      <c r="K81" s="26">
        <f t="shared" ref="K81:K82" si="26">K82</f>
        <v>400.745</v>
      </c>
      <c r="L81" s="26">
        <f t="shared" si="19"/>
        <v>89.777812208281475</v>
      </c>
    </row>
    <row r="82" spans="1:12" ht="52.15" customHeight="1">
      <c r="A82" s="102" t="s">
        <v>66</v>
      </c>
      <c r="B82" s="4" t="s">
        <v>34</v>
      </c>
      <c r="C82" s="5" t="s">
        <v>25</v>
      </c>
      <c r="D82" s="5" t="s">
        <v>37</v>
      </c>
      <c r="E82" s="5" t="s">
        <v>42</v>
      </c>
      <c r="F82" s="5" t="s">
        <v>108</v>
      </c>
      <c r="G82" s="4" t="s">
        <v>17</v>
      </c>
      <c r="H82" s="4" t="s">
        <v>18</v>
      </c>
      <c r="I82" s="5"/>
      <c r="J82" s="26">
        <f>J83</f>
        <v>446.37421000000006</v>
      </c>
      <c r="K82" s="26">
        <f t="shared" si="26"/>
        <v>400.745</v>
      </c>
      <c r="L82" s="26">
        <f t="shared" si="19"/>
        <v>89.777812208281475</v>
      </c>
    </row>
    <row r="83" spans="1:12" ht="41.45" customHeight="1">
      <c r="A83" s="104" t="s">
        <v>74</v>
      </c>
      <c r="B83" s="50" t="s">
        <v>34</v>
      </c>
      <c r="C83" s="67" t="s">
        <v>25</v>
      </c>
      <c r="D83" s="67" t="s">
        <v>37</v>
      </c>
      <c r="E83" s="67" t="s">
        <v>42</v>
      </c>
      <c r="F83" s="67" t="s">
        <v>108</v>
      </c>
      <c r="G83" s="50" t="s">
        <v>17</v>
      </c>
      <c r="H83" s="50" t="s">
        <v>18</v>
      </c>
      <c r="I83" s="67" t="s">
        <v>94</v>
      </c>
      <c r="J83" s="72">
        <f>'Прил 2'!J26</f>
        <v>446.37421000000006</v>
      </c>
      <c r="K83" s="72">
        <f>'Прил 2'!K26</f>
        <v>400.745</v>
      </c>
      <c r="L83" s="72">
        <f t="shared" si="19"/>
        <v>89.777812208281475</v>
      </c>
    </row>
    <row r="84" spans="1:12" ht="31.5">
      <c r="A84" s="57" t="s">
        <v>105</v>
      </c>
      <c r="B84" s="4" t="s">
        <v>34</v>
      </c>
      <c r="C84" s="5" t="s">
        <v>25</v>
      </c>
      <c r="D84" s="5" t="s">
        <v>37</v>
      </c>
      <c r="E84" s="5" t="s">
        <v>42</v>
      </c>
      <c r="F84" s="5" t="s">
        <v>114</v>
      </c>
      <c r="G84" s="4"/>
      <c r="H84" s="4"/>
      <c r="I84" s="5"/>
      <c r="J84" s="26">
        <f>J85</f>
        <v>60</v>
      </c>
      <c r="K84" s="26">
        <f>K85</f>
        <v>35.582999999999998</v>
      </c>
      <c r="L84" s="26">
        <f t="shared" si="19"/>
        <v>59.305</v>
      </c>
    </row>
    <row r="85" spans="1:12" ht="31.5">
      <c r="A85" s="57" t="s">
        <v>106</v>
      </c>
      <c r="B85" s="4" t="s">
        <v>34</v>
      </c>
      <c r="C85" s="5" t="s">
        <v>25</v>
      </c>
      <c r="D85" s="5" t="s">
        <v>37</v>
      </c>
      <c r="E85" s="5" t="s">
        <v>42</v>
      </c>
      <c r="F85" s="5" t="s">
        <v>118</v>
      </c>
      <c r="G85" s="4"/>
      <c r="H85" s="4"/>
      <c r="I85" s="5"/>
      <c r="J85" s="26">
        <f>J86</f>
        <v>60</v>
      </c>
      <c r="K85" s="26">
        <f t="shared" ref="K85:K87" si="27">K86</f>
        <v>35.582999999999998</v>
      </c>
      <c r="L85" s="26">
        <f t="shared" si="19"/>
        <v>59.305</v>
      </c>
    </row>
    <row r="86" spans="1:12" ht="15.75">
      <c r="A86" s="102" t="s">
        <v>16</v>
      </c>
      <c r="B86" s="4" t="s">
        <v>34</v>
      </c>
      <c r="C86" s="5" t="s">
        <v>25</v>
      </c>
      <c r="D86" s="5" t="s">
        <v>37</v>
      </c>
      <c r="E86" s="5" t="s">
        <v>42</v>
      </c>
      <c r="F86" s="5" t="s">
        <v>118</v>
      </c>
      <c r="G86" s="4" t="s">
        <v>17</v>
      </c>
      <c r="H86" s="4"/>
      <c r="I86" s="5"/>
      <c r="J86" s="26">
        <f>J87</f>
        <v>60</v>
      </c>
      <c r="K86" s="26">
        <f t="shared" si="27"/>
        <v>35.582999999999998</v>
      </c>
      <c r="L86" s="26">
        <f t="shared" si="19"/>
        <v>59.305</v>
      </c>
    </row>
    <row r="87" spans="1:12" ht="54.6" customHeight="1">
      <c r="A87" s="102" t="s">
        <v>66</v>
      </c>
      <c r="B87" s="4" t="s">
        <v>34</v>
      </c>
      <c r="C87" s="5" t="s">
        <v>25</v>
      </c>
      <c r="D87" s="5" t="s">
        <v>37</v>
      </c>
      <c r="E87" s="5" t="s">
        <v>42</v>
      </c>
      <c r="F87" s="5" t="s">
        <v>118</v>
      </c>
      <c r="G87" s="4" t="s">
        <v>17</v>
      </c>
      <c r="H87" s="4" t="s">
        <v>18</v>
      </c>
      <c r="I87" s="5"/>
      <c r="J87" s="26">
        <f>J88</f>
        <v>60</v>
      </c>
      <c r="K87" s="26">
        <f t="shared" si="27"/>
        <v>35.582999999999998</v>
      </c>
      <c r="L87" s="26">
        <f t="shared" si="19"/>
        <v>59.305</v>
      </c>
    </row>
    <row r="88" spans="1:12" ht="36.6" customHeight="1">
      <c r="A88" s="104" t="s">
        <v>74</v>
      </c>
      <c r="B88" s="50" t="s">
        <v>34</v>
      </c>
      <c r="C88" s="67" t="s">
        <v>25</v>
      </c>
      <c r="D88" s="67" t="s">
        <v>37</v>
      </c>
      <c r="E88" s="67" t="s">
        <v>42</v>
      </c>
      <c r="F88" s="67" t="s">
        <v>118</v>
      </c>
      <c r="G88" s="50" t="s">
        <v>17</v>
      </c>
      <c r="H88" s="50" t="s">
        <v>18</v>
      </c>
      <c r="I88" s="67" t="s">
        <v>94</v>
      </c>
      <c r="J88" s="72">
        <f>'Прил 2'!J29</f>
        <v>60</v>
      </c>
      <c r="K88" s="72">
        <f>'Прил 2'!K28</f>
        <v>35.582999999999998</v>
      </c>
      <c r="L88" s="72">
        <f t="shared" si="19"/>
        <v>59.305</v>
      </c>
    </row>
    <row r="89" spans="1:12" ht="36.6" customHeight="1">
      <c r="A89" s="6" t="s">
        <v>184</v>
      </c>
      <c r="B89" s="137" t="s">
        <v>34</v>
      </c>
      <c r="C89" s="131" t="s">
        <v>25</v>
      </c>
      <c r="D89" s="5" t="s">
        <v>37</v>
      </c>
      <c r="E89" s="69" t="s">
        <v>185</v>
      </c>
      <c r="F89" s="5"/>
      <c r="G89" s="138"/>
      <c r="H89" s="4"/>
      <c r="I89" s="139"/>
      <c r="J89" s="26">
        <f>J90+J95</f>
        <v>769.82119</v>
      </c>
      <c r="K89" s="26">
        <f>K90+K95</f>
        <v>769.81999999999994</v>
      </c>
      <c r="L89" s="26">
        <f t="shared" si="19"/>
        <v>99.999845418648448</v>
      </c>
    </row>
    <row r="90" spans="1:12" ht="36.6" customHeight="1">
      <c r="A90" s="133" t="s">
        <v>109</v>
      </c>
      <c r="B90" s="137" t="s">
        <v>34</v>
      </c>
      <c r="C90" s="131" t="s">
        <v>25</v>
      </c>
      <c r="D90" s="5" t="s">
        <v>37</v>
      </c>
      <c r="E90" s="69" t="s">
        <v>185</v>
      </c>
      <c r="F90" s="5" t="s">
        <v>111</v>
      </c>
      <c r="G90" s="138"/>
      <c r="H90" s="4"/>
      <c r="I90" s="139"/>
      <c r="J90" s="26">
        <f>J91</f>
        <v>401.29118999999997</v>
      </c>
      <c r="K90" s="26">
        <f t="shared" ref="K89:K93" si="28">K91</f>
        <v>401.29</v>
      </c>
      <c r="L90" s="26">
        <f t="shared" si="19"/>
        <v>99.999703457232641</v>
      </c>
    </row>
    <row r="91" spans="1:12" ht="36.6" customHeight="1">
      <c r="A91" s="133" t="s">
        <v>110</v>
      </c>
      <c r="B91" s="137" t="s">
        <v>34</v>
      </c>
      <c r="C91" s="131" t="s">
        <v>25</v>
      </c>
      <c r="D91" s="5" t="s">
        <v>37</v>
      </c>
      <c r="E91" s="69" t="s">
        <v>185</v>
      </c>
      <c r="F91" s="5" t="s">
        <v>112</v>
      </c>
      <c r="G91" s="138"/>
      <c r="H91" s="4"/>
      <c r="I91" s="139"/>
      <c r="J91" s="26">
        <f>J92</f>
        <v>401.29118999999997</v>
      </c>
      <c r="K91" s="26">
        <f t="shared" si="28"/>
        <v>401.29</v>
      </c>
      <c r="L91" s="26">
        <f t="shared" si="19"/>
        <v>99.999703457232641</v>
      </c>
    </row>
    <row r="92" spans="1:12" ht="23.25" customHeight="1">
      <c r="A92" s="136" t="s">
        <v>16</v>
      </c>
      <c r="B92" s="137" t="s">
        <v>34</v>
      </c>
      <c r="C92" s="131" t="s">
        <v>25</v>
      </c>
      <c r="D92" s="5" t="s">
        <v>37</v>
      </c>
      <c r="E92" s="69" t="s">
        <v>185</v>
      </c>
      <c r="F92" s="5" t="s">
        <v>112</v>
      </c>
      <c r="G92" s="138" t="s">
        <v>17</v>
      </c>
      <c r="H92" s="4"/>
      <c r="I92" s="139"/>
      <c r="J92" s="26">
        <f>J93</f>
        <v>401.29118999999997</v>
      </c>
      <c r="K92" s="26">
        <f t="shared" si="28"/>
        <v>401.29</v>
      </c>
      <c r="L92" s="26">
        <f t="shared" si="19"/>
        <v>99.999703457232641</v>
      </c>
    </row>
    <row r="93" spans="1:12" ht="36.6" customHeight="1">
      <c r="A93" s="136" t="s">
        <v>66</v>
      </c>
      <c r="B93" s="137" t="s">
        <v>34</v>
      </c>
      <c r="C93" s="131" t="s">
        <v>25</v>
      </c>
      <c r="D93" s="5" t="s">
        <v>37</v>
      </c>
      <c r="E93" s="69" t="s">
        <v>185</v>
      </c>
      <c r="F93" s="5" t="s">
        <v>112</v>
      </c>
      <c r="G93" s="138" t="s">
        <v>17</v>
      </c>
      <c r="H93" s="4" t="s">
        <v>18</v>
      </c>
      <c r="I93" s="139"/>
      <c r="J93" s="26">
        <f>J94</f>
        <v>401.29118999999997</v>
      </c>
      <c r="K93" s="26">
        <f t="shared" si="28"/>
        <v>401.29</v>
      </c>
      <c r="L93" s="26">
        <f t="shared" si="19"/>
        <v>99.999703457232641</v>
      </c>
    </row>
    <row r="94" spans="1:12" ht="36.6" customHeight="1">
      <c r="A94" s="104" t="s">
        <v>74</v>
      </c>
      <c r="B94" s="73" t="s">
        <v>34</v>
      </c>
      <c r="C94" s="67" t="s">
        <v>25</v>
      </c>
      <c r="D94" s="67" t="s">
        <v>37</v>
      </c>
      <c r="E94" s="68" t="s">
        <v>185</v>
      </c>
      <c r="F94" s="67" t="s">
        <v>112</v>
      </c>
      <c r="G94" s="140" t="s">
        <v>17</v>
      </c>
      <c r="H94" s="50" t="s">
        <v>18</v>
      </c>
      <c r="I94" s="141" t="s">
        <v>94</v>
      </c>
      <c r="J94" s="72">
        <f>'Прил 2'!J32</f>
        <v>401.29118999999997</v>
      </c>
      <c r="K94" s="72">
        <f>'Прил 2'!K32</f>
        <v>401.29</v>
      </c>
      <c r="L94" s="72">
        <f t="shared" si="19"/>
        <v>99.999703457232641</v>
      </c>
    </row>
    <row r="95" spans="1:12" ht="36.6" customHeight="1">
      <c r="A95" s="57" t="s">
        <v>105</v>
      </c>
      <c r="B95" s="137" t="s">
        <v>34</v>
      </c>
      <c r="C95" s="131" t="s">
        <v>25</v>
      </c>
      <c r="D95" s="5" t="s">
        <v>37</v>
      </c>
      <c r="E95" s="69" t="s">
        <v>185</v>
      </c>
      <c r="F95" s="5" t="s">
        <v>107</v>
      </c>
      <c r="G95" s="138"/>
      <c r="H95" s="4"/>
      <c r="I95" s="139"/>
      <c r="J95" s="26">
        <f>J96</f>
        <v>368.53000000000003</v>
      </c>
      <c r="K95" s="26">
        <f t="shared" ref="K95:K98" si="29">K96</f>
        <v>368.53</v>
      </c>
      <c r="L95" s="26">
        <f t="shared" si="19"/>
        <v>99.999999999999986</v>
      </c>
    </row>
    <row r="96" spans="1:12" ht="36.6" customHeight="1">
      <c r="A96" s="57" t="s">
        <v>106</v>
      </c>
      <c r="B96" s="137" t="s">
        <v>34</v>
      </c>
      <c r="C96" s="131" t="s">
        <v>25</v>
      </c>
      <c r="D96" s="5" t="s">
        <v>37</v>
      </c>
      <c r="E96" s="69" t="s">
        <v>185</v>
      </c>
      <c r="F96" s="5" t="s">
        <v>108</v>
      </c>
      <c r="G96" s="138"/>
      <c r="H96" s="4"/>
      <c r="I96" s="139"/>
      <c r="J96" s="26">
        <f>J97</f>
        <v>368.53000000000003</v>
      </c>
      <c r="K96" s="26">
        <f t="shared" si="29"/>
        <v>368.53</v>
      </c>
      <c r="L96" s="26">
        <f t="shared" si="19"/>
        <v>99.999999999999986</v>
      </c>
    </row>
    <row r="97" spans="1:12" ht="36.6" customHeight="1">
      <c r="A97" s="102" t="s">
        <v>16</v>
      </c>
      <c r="B97" s="137" t="s">
        <v>34</v>
      </c>
      <c r="C97" s="131" t="s">
        <v>25</v>
      </c>
      <c r="D97" s="5" t="s">
        <v>37</v>
      </c>
      <c r="E97" s="69" t="s">
        <v>185</v>
      </c>
      <c r="F97" s="5" t="s">
        <v>108</v>
      </c>
      <c r="G97" s="138" t="s">
        <v>17</v>
      </c>
      <c r="H97" s="4"/>
      <c r="I97" s="139"/>
      <c r="J97" s="26">
        <f>J98</f>
        <v>368.53000000000003</v>
      </c>
      <c r="K97" s="26">
        <f t="shared" si="29"/>
        <v>368.53</v>
      </c>
      <c r="L97" s="26">
        <f t="shared" si="19"/>
        <v>99.999999999999986</v>
      </c>
    </row>
    <row r="98" spans="1:12" ht="36.6" customHeight="1">
      <c r="A98" s="102" t="s">
        <v>66</v>
      </c>
      <c r="B98" s="137" t="s">
        <v>34</v>
      </c>
      <c r="C98" s="131" t="s">
        <v>25</v>
      </c>
      <c r="D98" s="5" t="s">
        <v>37</v>
      </c>
      <c r="E98" s="69" t="s">
        <v>185</v>
      </c>
      <c r="F98" s="5" t="s">
        <v>108</v>
      </c>
      <c r="G98" s="138" t="s">
        <v>17</v>
      </c>
      <c r="H98" s="4" t="s">
        <v>18</v>
      </c>
      <c r="I98" s="139"/>
      <c r="J98" s="26">
        <f>J99</f>
        <v>368.53000000000003</v>
      </c>
      <c r="K98" s="26">
        <f t="shared" si="29"/>
        <v>368.53</v>
      </c>
      <c r="L98" s="26">
        <f t="shared" si="19"/>
        <v>99.999999999999986</v>
      </c>
    </row>
    <row r="99" spans="1:12" ht="36.6" customHeight="1">
      <c r="A99" s="104" t="s">
        <v>74</v>
      </c>
      <c r="B99" s="73" t="s">
        <v>34</v>
      </c>
      <c r="C99" s="67" t="s">
        <v>25</v>
      </c>
      <c r="D99" s="67" t="s">
        <v>37</v>
      </c>
      <c r="E99" s="68" t="s">
        <v>185</v>
      </c>
      <c r="F99" s="67" t="s">
        <v>108</v>
      </c>
      <c r="G99" s="140" t="s">
        <v>17</v>
      </c>
      <c r="H99" s="50" t="s">
        <v>18</v>
      </c>
      <c r="I99" s="141" t="s">
        <v>94</v>
      </c>
      <c r="J99" s="72">
        <f>'Прил 2'!J34</f>
        <v>368.53000000000003</v>
      </c>
      <c r="K99" s="72">
        <f>'Прил 2'!K34</f>
        <v>368.53</v>
      </c>
      <c r="L99" s="72">
        <f t="shared" si="19"/>
        <v>99.999999999999986</v>
      </c>
    </row>
    <row r="100" spans="1:12" ht="53.45" customHeight="1">
      <c r="A100" s="54" t="s">
        <v>134</v>
      </c>
      <c r="B100" s="105">
        <v>89</v>
      </c>
      <c r="C100" s="101"/>
      <c r="D100" s="5"/>
      <c r="E100" s="5"/>
      <c r="F100" s="5"/>
      <c r="G100" s="5"/>
      <c r="H100" s="5"/>
      <c r="I100" s="5"/>
      <c r="J100" s="26">
        <f>J101</f>
        <v>790.27765999999997</v>
      </c>
      <c r="K100" s="26">
        <f t="shared" ref="K100" si="30">K101</f>
        <v>704.20399999999995</v>
      </c>
      <c r="L100" s="26">
        <f t="shared" si="19"/>
        <v>89.10842804287293</v>
      </c>
    </row>
    <row r="101" spans="1:12" ht="56.45" customHeight="1">
      <c r="A101" s="54" t="s">
        <v>135</v>
      </c>
      <c r="B101" s="105">
        <v>89</v>
      </c>
      <c r="C101" s="101" t="s">
        <v>24</v>
      </c>
      <c r="D101" s="5"/>
      <c r="E101" s="5"/>
      <c r="F101" s="5"/>
      <c r="G101" s="5"/>
      <c r="H101" s="5"/>
      <c r="I101" s="5"/>
      <c r="J101" s="26">
        <f>J102+J108+J120+J132+J138+J150+J161+J144+J126+J114</f>
        <v>790.27765999999997</v>
      </c>
      <c r="K101" s="26">
        <f>K102+K108+K120+K132+K138+K150+K161+K144+K126+K114</f>
        <v>704.20399999999995</v>
      </c>
      <c r="L101" s="26">
        <f t="shared" si="19"/>
        <v>89.10842804287293</v>
      </c>
    </row>
    <row r="102" spans="1:12" ht="15.75">
      <c r="A102" s="102" t="s">
        <v>61</v>
      </c>
      <c r="B102" s="5">
        <v>89</v>
      </c>
      <c r="C102" s="5">
        <v>1</v>
      </c>
      <c r="D102" s="5" t="s">
        <v>37</v>
      </c>
      <c r="E102" s="5" t="s">
        <v>62</v>
      </c>
      <c r="F102" s="5"/>
      <c r="G102" s="5"/>
      <c r="H102" s="5"/>
      <c r="I102" s="5"/>
      <c r="J102" s="26">
        <f>J105</f>
        <v>136.00287</v>
      </c>
      <c r="K102" s="26">
        <f>K105</f>
        <v>136.00200000000001</v>
      </c>
      <c r="L102" s="26">
        <f t="shared" si="19"/>
        <v>99.999360307617053</v>
      </c>
    </row>
    <row r="103" spans="1:12" ht="15.75">
      <c r="A103" s="54" t="s">
        <v>101</v>
      </c>
      <c r="B103" s="5">
        <v>89</v>
      </c>
      <c r="C103" s="5">
        <v>1</v>
      </c>
      <c r="D103" s="5" t="s">
        <v>37</v>
      </c>
      <c r="E103" s="5" t="s">
        <v>62</v>
      </c>
      <c r="F103" s="5" t="s">
        <v>103</v>
      </c>
      <c r="G103" s="5"/>
      <c r="H103" s="5"/>
      <c r="I103" s="5"/>
      <c r="J103" s="26">
        <f>J104</f>
        <v>136.00287</v>
      </c>
      <c r="K103" s="26">
        <f t="shared" ref="K103" si="31">K104</f>
        <v>136.00200000000001</v>
      </c>
      <c r="L103" s="26">
        <f t="shared" si="19"/>
        <v>99.999360307617053</v>
      </c>
    </row>
    <row r="104" spans="1:12" ht="15.75">
      <c r="A104" s="54" t="s">
        <v>102</v>
      </c>
      <c r="B104" s="5">
        <v>89</v>
      </c>
      <c r="C104" s="5">
        <v>1</v>
      </c>
      <c r="D104" s="5" t="s">
        <v>37</v>
      </c>
      <c r="E104" s="5" t="s">
        <v>62</v>
      </c>
      <c r="F104" s="5" t="s">
        <v>104</v>
      </c>
      <c r="G104" s="5"/>
      <c r="H104" s="5"/>
      <c r="I104" s="5"/>
      <c r="J104" s="26">
        <f>J105</f>
        <v>136.00287</v>
      </c>
      <c r="K104" s="26">
        <f t="shared" ref="K104" si="32">K105</f>
        <v>136.00200000000001</v>
      </c>
      <c r="L104" s="26">
        <f t="shared" si="19"/>
        <v>99.999360307617053</v>
      </c>
    </row>
    <row r="105" spans="1:12" ht="15.75">
      <c r="A105" s="102" t="s">
        <v>60</v>
      </c>
      <c r="B105" s="5">
        <v>89</v>
      </c>
      <c r="C105" s="5">
        <v>1</v>
      </c>
      <c r="D105" s="5" t="s">
        <v>37</v>
      </c>
      <c r="E105" s="5" t="s">
        <v>62</v>
      </c>
      <c r="F105" s="5" t="s">
        <v>104</v>
      </c>
      <c r="G105" s="5" t="s">
        <v>31</v>
      </c>
      <c r="H105" s="5"/>
      <c r="I105" s="5"/>
      <c r="J105" s="26">
        <f>J106</f>
        <v>136.00287</v>
      </c>
      <c r="K105" s="26">
        <f t="shared" ref="K105:K106" si="33">K106</f>
        <v>136.00200000000001</v>
      </c>
      <c r="L105" s="26">
        <f t="shared" si="19"/>
        <v>99.999360307617053</v>
      </c>
    </row>
    <row r="106" spans="1:12" ht="15.75">
      <c r="A106" s="102" t="s">
        <v>27</v>
      </c>
      <c r="B106" s="5">
        <v>89</v>
      </c>
      <c r="C106" s="5">
        <v>1</v>
      </c>
      <c r="D106" s="5" t="s">
        <v>37</v>
      </c>
      <c r="E106" s="5" t="s">
        <v>62</v>
      </c>
      <c r="F106" s="5" t="s">
        <v>104</v>
      </c>
      <c r="G106" s="5" t="s">
        <v>31</v>
      </c>
      <c r="H106" s="5" t="s">
        <v>17</v>
      </c>
      <c r="I106" s="5"/>
      <c r="J106" s="26">
        <f>J107</f>
        <v>136.00287</v>
      </c>
      <c r="K106" s="26">
        <f t="shared" si="33"/>
        <v>136.00200000000001</v>
      </c>
      <c r="L106" s="26">
        <f t="shared" si="19"/>
        <v>99.999360307617053</v>
      </c>
    </row>
    <row r="107" spans="1:12" ht="37.9" customHeight="1">
      <c r="A107" s="104" t="s">
        <v>74</v>
      </c>
      <c r="B107" s="67">
        <v>89</v>
      </c>
      <c r="C107" s="67">
        <v>1</v>
      </c>
      <c r="D107" s="67" t="s">
        <v>37</v>
      </c>
      <c r="E107" s="67" t="s">
        <v>62</v>
      </c>
      <c r="F107" s="67" t="s">
        <v>104</v>
      </c>
      <c r="G107" s="67" t="s">
        <v>31</v>
      </c>
      <c r="H107" s="67" t="s">
        <v>17</v>
      </c>
      <c r="I107" s="67" t="s">
        <v>94</v>
      </c>
      <c r="J107" s="72">
        <f>'Прил 2'!J122</f>
        <v>136.00287</v>
      </c>
      <c r="K107" s="72">
        <f>'Прил 2'!K122</f>
        <v>136.00200000000001</v>
      </c>
      <c r="L107" s="72">
        <f t="shared" si="19"/>
        <v>99.999360307617053</v>
      </c>
    </row>
    <row r="108" spans="1:12" ht="52.9" customHeight="1">
      <c r="A108" s="57" t="s">
        <v>115</v>
      </c>
      <c r="B108" s="4">
        <v>89</v>
      </c>
      <c r="C108" s="5" t="s">
        <v>24</v>
      </c>
      <c r="D108" s="5" t="s">
        <v>37</v>
      </c>
      <c r="E108" s="5" t="s">
        <v>47</v>
      </c>
      <c r="F108" s="5"/>
      <c r="G108" s="5"/>
      <c r="H108" s="5"/>
      <c r="I108" s="5"/>
      <c r="J108" s="26">
        <f>J111</f>
        <v>5</v>
      </c>
      <c r="K108" s="26">
        <f>K111</f>
        <v>0</v>
      </c>
      <c r="L108" s="26">
        <f t="shared" si="19"/>
        <v>0</v>
      </c>
    </row>
    <row r="109" spans="1:12" ht="21.6" customHeight="1">
      <c r="A109" s="62" t="s">
        <v>113</v>
      </c>
      <c r="B109" s="4" t="s">
        <v>49</v>
      </c>
      <c r="C109" s="5" t="s">
        <v>24</v>
      </c>
      <c r="D109" s="5" t="s">
        <v>37</v>
      </c>
      <c r="E109" s="5" t="s">
        <v>47</v>
      </c>
      <c r="F109" s="5" t="s">
        <v>114</v>
      </c>
      <c r="G109" s="5"/>
      <c r="H109" s="5"/>
      <c r="I109" s="5"/>
      <c r="J109" s="26">
        <f>J110</f>
        <v>5</v>
      </c>
      <c r="K109" s="26">
        <f t="shared" ref="K109" si="34">K110</f>
        <v>0</v>
      </c>
      <c r="L109" s="26">
        <f t="shared" si="19"/>
        <v>0</v>
      </c>
    </row>
    <row r="110" spans="1:12" ht="22.15" customHeight="1">
      <c r="A110" s="57" t="s">
        <v>48</v>
      </c>
      <c r="B110" s="4" t="s">
        <v>49</v>
      </c>
      <c r="C110" s="5" t="s">
        <v>24</v>
      </c>
      <c r="D110" s="5" t="s">
        <v>37</v>
      </c>
      <c r="E110" s="5" t="s">
        <v>47</v>
      </c>
      <c r="F110" s="5" t="s">
        <v>50</v>
      </c>
      <c r="G110" s="5"/>
      <c r="H110" s="5"/>
      <c r="I110" s="5"/>
      <c r="J110" s="26">
        <f>J111</f>
        <v>5</v>
      </c>
      <c r="K110" s="26">
        <f t="shared" ref="K110" si="35">K111</f>
        <v>0</v>
      </c>
      <c r="L110" s="26">
        <f t="shared" si="19"/>
        <v>0</v>
      </c>
    </row>
    <row r="111" spans="1:12" ht="15.75">
      <c r="A111" s="102" t="s">
        <v>16</v>
      </c>
      <c r="B111" s="4" t="s">
        <v>49</v>
      </c>
      <c r="C111" s="5" t="s">
        <v>24</v>
      </c>
      <c r="D111" s="5" t="s">
        <v>37</v>
      </c>
      <c r="E111" s="5" t="s">
        <v>47</v>
      </c>
      <c r="F111" s="5" t="s">
        <v>50</v>
      </c>
      <c r="G111" s="5" t="s">
        <v>17</v>
      </c>
      <c r="H111" s="5"/>
      <c r="I111" s="5"/>
      <c r="J111" s="26">
        <f>J112</f>
        <v>5</v>
      </c>
      <c r="K111" s="26">
        <f t="shared" ref="K111:K112" si="36">K112</f>
        <v>0</v>
      </c>
      <c r="L111" s="26">
        <f t="shared" si="19"/>
        <v>0</v>
      </c>
    </row>
    <row r="112" spans="1:12" ht="15.75">
      <c r="A112" s="102" t="s">
        <v>67</v>
      </c>
      <c r="B112" s="4" t="s">
        <v>49</v>
      </c>
      <c r="C112" s="5" t="s">
        <v>24</v>
      </c>
      <c r="D112" s="5" t="s">
        <v>37</v>
      </c>
      <c r="E112" s="5" t="s">
        <v>47</v>
      </c>
      <c r="F112" s="5" t="s">
        <v>50</v>
      </c>
      <c r="G112" s="5" t="s">
        <v>17</v>
      </c>
      <c r="H112" s="5" t="s">
        <v>46</v>
      </c>
      <c r="I112" s="5"/>
      <c r="J112" s="26">
        <f>J113</f>
        <v>5</v>
      </c>
      <c r="K112" s="26">
        <f t="shared" si="36"/>
        <v>0</v>
      </c>
      <c r="L112" s="26">
        <f t="shared" si="19"/>
        <v>0</v>
      </c>
    </row>
    <row r="113" spans="1:12" ht="31.5">
      <c r="A113" s="104" t="s">
        <v>74</v>
      </c>
      <c r="B113" s="71">
        <v>89</v>
      </c>
      <c r="C113" s="116" t="s">
        <v>24</v>
      </c>
      <c r="D113" s="67" t="s">
        <v>37</v>
      </c>
      <c r="E113" s="67" t="s">
        <v>47</v>
      </c>
      <c r="F113" s="67" t="s">
        <v>50</v>
      </c>
      <c r="G113" s="67" t="s">
        <v>17</v>
      </c>
      <c r="H113" s="67" t="s">
        <v>46</v>
      </c>
      <c r="I113" s="117">
        <v>918</v>
      </c>
      <c r="J113" s="72">
        <f>'Прил 2'!J45</f>
        <v>5</v>
      </c>
      <c r="K113" s="72">
        <f>'Прил 2'!K45</f>
        <v>0</v>
      </c>
      <c r="L113" s="72">
        <f t="shared" si="19"/>
        <v>0</v>
      </c>
    </row>
    <row r="114" spans="1:12" ht="15.75">
      <c r="A114" s="57" t="s">
        <v>204</v>
      </c>
      <c r="B114" s="105">
        <v>89</v>
      </c>
      <c r="C114" s="101" t="s">
        <v>24</v>
      </c>
      <c r="D114" s="5" t="s">
        <v>37</v>
      </c>
      <c r="E114" s="5" t="s">
        <v>205</v>
      </c>
      <c r="F114" s="5"/>
      <c r="G114" s="5"/>
      <c r="H114" s="5"/>
      <c r="I114" s="8"/>
      <c r="J114" s="26">
        <f>J115</f>
        <v>49.01</v>
      </c>
      <c r="K114" s="26">
        <f t="shared" ref="K114:K118" si="37">K115</f>
        <v>49.01</v>
      </c>
      <c r="L114" s="26">
        <f t="shared" si="19"/>
        <v>100</v>
      </c>
    </row>
    <row r="115" spans="1:12" ht="31.5">
      <c r="A115" s="57" t="s">
        <v>105</v>
      </c>
      <c r="B115" s="105">
        <v>89</v>
      </c>
      <c r="C115" s="101" t="s">
        <v>24</v>
      </c>
      <c r="D115" s="5" t="s">
        <v>37</v>
      </c>
      <c r="E115" s="5" t="s">
        <v>205</v>
      </c>
      <c r="F115" s="5" t="s">
        <v>107</v>
      </c>
      <c r="G115" s="5"/>
      <c r="H115" s="5"/>
      <c r="I115" s="8"/>
      <c r="J115" s="26">
        <f>J116</f>
        <v>49.01</v>
      </c>
      <c r="K115" s="26">
        <f t="shared" si="37"/>
        <v>49.01</v>
      </c>
      <c r="L115" s="26">
        <f t="shared" si="19"/>
        <v>100</v>
      </c>
    </row>
    <row r="116" spans="1:12" ht="31.5">
      <c r="A116" s="57" t="s">
        <v>106</v>
      </c>
      <c r="B116" s="105">
        <v>89</v>
      </c>
      <c r="C116" s="101" t="s">
        <v>24</v>
      </c>
      <c r="D116" s="5" t="s">
        <v>37</v>
      </c>
      <c r="E116" s="5" t="s">
        <v>205</v>
      </c>
      <c r="F116" s="5" t="s">
        <v>108</v>
      </c>
      <c r="G116" s="5"/>
      <c r="H116" s="5"/>
      <c r="I116" s="8"/>
      <c r="J116" s="26">
        <f>J117</f>
        <v>49.01</v>
      </c>
      <c r="K116" s="26">
        <f t="shared" si="37"/>
        <v>49.01</v>
      </c>
      <c r="L116" s="26">
        <f t="shared" si="19"/>
        <v>100</v>
      </c>
    </row>
    <row r="117" spans="1:12" ht="15.75">
      <c r="A117" s="102" t="s">
        <v>16</v>
      </c>
      <c r="B117" s="105">
        <v>89</v>
      </c>
      <c r="C117" s="101" t="s">
        <v>24</v>
      </c>
      <c r="D117" s="5" t="s">
        <v>37</v>
      </c>
      <c r="E117" s="5" t="s">
        <v>205</v>
      </c>
      <c r="F117" s="5" t="s">
        <v>108</v>
      </c>
      <c r="G117" s="5" t="s">
        <v>17</v>
      </c>
      <c r="H117" s="5"/>
      <c r="I117" s="8"/>
      <c r="J117" s="26">
        <f>J118</f>
        <v>49.01</v>
      </c>
      <c r="K117" s="26">
        <f t="shared" si="37"/>
        <v>49.01</v>
      </c>
      <c r="L117" s="26">
        <f t="shared" si="19"/>
        <v>100</v>
      </c>
    </row>
    <row r="118" spans="1:12" ht="15.75">
      <c r="A118" s="102" t="s">
        <v>197</v>
      </c>
      <c r="B118" s="105">
        <v>89</v>
      </c>
      <c r="C118" s="101" t="s">
        <v>24</v>
      </c>
      <c r="D118" s="5" t="s">
        <v>37</v>
      </c>
      <c r="E118" s="5" t="s">
        <v>205</v>
      </c>
      <c r="F118" s="5" t="s">
        <v>108</v>
      </c>
      <c r="G118" s="5" t="s">
        <v>17</v>
      </c>
      <c r="H118" s="5" t="s">
        <v>32</v>
      </c>
      <c r="I118" s="8"/>
      <c r="J118" s="26">
        <f>J119</f>
        <v>49.01</v>
      </c>
      <c r="K118" s="26">
        <f t="shared" si="37"/>
        <v>49.01</v>
      </c>
      <c r="L118" s="26">
        <f t="shared" si="19"/>
        <v>100</v>
      </c>
    </row>
    <row r="119" spans="1:12" ht="31.5">
      <c r="A119" s="104" t="s">
        <v>74</v>
      </c>
      <c r="B119" s="71">
        <v>89</v>
      </c>
      <c r="C119" s="116" t="s">
        <v>24</v>
      </c>
      <c r="D119" s="67" t="s">
        <v>37</v>
      </c>
      <c r="E119" s="67" t="s">
        <v>205</v>
      </c>
      <c r="F119" s="67" t="s">
        <v>108</v>
      </c>
      <c r="G119" s="67" t="s">
        <v>17</v>
      </c>
      <c r="H119" s="67" t="s">
        <v>32</v>
      </c>
      <c r="I119" s="117">
        <v>918</v>
      </c>
      <c r="J119" s="72">
        <f>'Прил 2'!J63</f>
        <v>49.01</v>
      </c>
      <c r="K119" s="72">
        <f>'Прил 2'!K63</f>
        <v>49.01</v>
      </c>
      <c r="L119" s="72">
        <f t="shared" si="19"/>
        <v>100</v>
      </c>
    </row>
    <row r="120" spans="1:12" ht="15.75">
      <c r="A120" s="102" t="s">
        <v>64</v>
      </c>
      <c r="B120" s="5">
        <v>89</v>
      </c>
      <c r="C120" s="5">
        <v>1</v>
      </c>
      <c r="D120" s="5" t="s">
        <v>37</v>
      </c>
      <c r="E120" s="5">
        <v>41240</v>
      </c>
      <c r="F120" s="5"/>
      <c r="G120" s="5"/>
      <c r="H120" s="5"/>
      <c r="I120" s="5"/>
      <c r="J120" s="26">
        <f>J123</f>
        <v>20.12</v>
      </c>
      <c r="K120" s="26">
        <f>K123</f>
        <v>20.119</v>
      </c>
      <c r="L120" s="26">
        <f t="shared" si="19"/>
        <v>99.995029821073558</v>
      </c>
    </row>
    <row r="121" spans="1:12" ht="15.75">
      <c r="A121" s="57" t="s">
        <v>98</v>
      </c>
      <c r="B121" s="5">
        <v>89</v>
      </c>
      <c r="C121" s="5">
        <v>1</v>
      </c>
      <c r="D121" s="5" t="s">
        <v>37</v>
      </c>
      <c r="E121" s="5" t="s">
        <v>68</v>
      </c>
      <c r="F121" s="5" t="s">
        <v>99</v>
      </c>
      <c r="G121" s="5"/>
      <c r="H121" s="5"/>
      <c r="I121" s="5"/>
      <c r="J121" s="26">
        <f>J122</f>
        <v>20.12</v>
      </c>
      <c r="K121" s="26">
        <f t="shared" ref="K121" si="38">K122</f>
        <v>20.119</v>
      </c>
      <c r="L121" s="26">
        <f t="shared" si="19"/>
        <v>99.995029821073558</v>
      </c>
    </row>
    <row r="122" spans="1:12" ht="15.75">
      <c r="A122" s="62" t="s">
        <v>65</v>
      </c>
      <c r="B122" s="5">
        <v>89</v>
      </c>
      <c r="C122" s="5">
        <v>1</v>
      </c>
      <c r="D122" s="5" t="s">
        <v>37</v>
      </c>
      <c r="E122" s="5" t="s">
        <v>68</v>
      </c>
      <c r="F122" s="5" t="s">
        <v>155</v>
      </c>
      <c r="G122" s="5"/>
      <c r="H122" s="5"/>
      <c r="I122" s="5"/>
      <c r="J122" s="26">
        <f>J123</f>
        <v>20.12</v>
      </c>
      <c r="K122" s="26">
        <f t="shared" ref="K122" si="39">K123</f>
        <v>20.119</v>
      </c>
      <c r="L122" s="26">
        <f t="shared" si="19"/>
        <v>99.995029821073558</v>
      </c>
    </row>
    <row r="123" spans="1:12" ht="15.75">
      <c r="A123" s="102" t="s">
        <v>19</v>
      </c>
      <c r="B123" s="5">
        <v>89</v>
      </c>
      <c r="C123" s="5">
        <v>1</v>
      </c>
      <c r="D123" s="5" t="s">
        <v>37</v>
      </c>
      <c r="E123" s="5" t="s">
        <v>68</v>
      </c>
      <c r="F123" s="5" t="s">
        <v>155</v>
      </c>
      <c r="G123" s="5" t="s">
        <v>32</v>
      </c>
      <c r="H123" s="5"/>
      <c r="I123" s="5"/>
      <c r="J123" s="26">
        <f>J124</f>
        <v>20.12</v>
      </c>
      <c r="K123" s="26">
        <f t="shared" ref="K123:K124" si="40">K124</f>
        <v>20.119</v>
      </c>
      <c r="L123" s="26">
        <f t="shared" si="19"/>
        <v>99.995029821073558</v>
      </c>
    </row>
    <row r="124" spans="1:12" ht="22.5" customHeight="1">
      <c r="A124" s="102" t="s">
        <v>63</v>
      </c>
      <c r="B124" s="5">
        <v>89</v>
      </c>
      <c r="C124" s="5">
        <v>1</v>
      </c>
      <c r="D124" s="5" t="s">
        <v>37</v>
      </c>
      <c r="E124" s="5" t="s">
        <v>68</v>
      </c>
      <c r="F124" s="5" t="s">
        <v>155</v>
      </c>
      <c r="G124" s="5" t="s">
        <v>32</v>
      </c>
      <c r="H124" s="5" t="s">
        <v>17</v>
      </c>
      <c r="I124" s="5"/>
      <c r="J124" s="26">
        <f>J125</f>
        <v>20.12</v>
      </c>
      <c r="K124" s="26">
        <f t="shared" si="40"/>
        <v>20.119</v>
      </c>
      <c r="L124" s="26">
        <f t="shared" si="19"/>
        <v>99.995029821073558</v>
      </c>
    </row>
    <row r="125" spans="1:12" ht="31.5">
      <c r="A125" s="104" t="s">
        <v>74</v>
      </c>
      <c r="B125" s="67">
        <v>89</v>
      </c>
      <c r="C125" s="67">
        <v>1</v>
      </c>
      <c r="D125" s="67" t="s">
        <v>37</v>
      </c>
      <c r="E125" s="67" t="s">
        <v>68</v>
      </c>
      <c r="F125" s="67" t="s">
        <v>155</v>
      </c>
      <c r="G125" s="67" t="s">
        <v>32</v>
      </c>
      <c r="H125" s="67" t="s">
        <v>17</v>
      </c>
      <c r="I125" s="67" t="s">
        <v>94</v>
      </c>
      <c r="J125" s="72">
        <f>'Прил 2'!J129</f>
        <v>20.12</v>
      </c>
      <c r="K125" s="72">
        <f>'Прил 2'!K129</f>
        <v>20.119</v>
      </c>
      <c r="L125" s="72">
        <f t="shared" si="19"/>
        <v>99.995029821073558</v>
      </c>
    </row>
    <row r="126" spans="1:12" ht="31.5">
      <c r="A126" s="89" t="s">
        <v>211</v>
      </c>
      <c r="B126" s="131" t="s">
        <v>49</v>
      </c>
      <c r="C126" s="131" t="s">
        <v>24</v>
      </c>
      <c r="D126" s="131" t="s">
        <v>37</v>
      </c>
      <c r="E126" s="163" t="s">
        <v>212</v>
      </c>
      <c r="F126" s="131"/>
      <c r="G126" s="164"/>
      <c r="H126" s="131"/>
      <c r="I126" s="67"/>
      <c r="J126" s="26">
        <f>J127</f>
        <v>271.64479</v>
      </c>
      <c r="K126" s="26">
        <f t="shared" ref="K126:K130" si="41">K127</f>
        <v>244.86500000000001</v>
      </c>
      <c r="L126" s="26">
        <f t="shared" si="19"/>
        <v>90.141614716777752</v>
      </c>
    </row>
    <row r="127" spans="1:12" ht="31.5">
      <c r="A127" s="165" t="s">
        <v>106</v>
      </c>
      <c r="B127" s="131" t="s">
        <v>49</v>
      </c>
      <c r="C127" s="131" t="s">
        <v>24</v>
      </c>
      <c r="D127" s="131" t="s">
        <v>37</v>
      </c>
      <c r="E127" s="163" t="s">
        <v>212</v>
      </c>
      <c r="F127" s="131" t="s">
        <v>107</v>
      </c>
      <c r="G127" s="164"/>
      <c r="H127" s="131"/>
      <c r="I127" s="67"/>
      <c r="J127" s="26">
        <f>J128</f>
        <v>271.64479</v>
      </c>
      <c r="K127" s="26">
        <f t="shared" si="41"/>
        <v>244.86500000000001</v>
      </c>
      <c r="L127" s="26">
        <f t="shared" si="19"/>
        <v>90.141614716777752</v>
      </c>
    </row>
    <row r="128" spans="1:12" ht="15.75">
      <c r="A128" s="165" t="s">
        <v>43</v>
      </c>
      <c r="B128" s="131" t="s">
        <v>49</v>
      </c>
      <c r="C128" s="131" t="s">
        <v>24</v>
      </c>
      <c r="D128" s="131" t="s">
        <v>37</v>
      </c>
      <c r="E128" s="163" t="s">
        <v>212</v>
      </c>
      <c r="F128" s="131" t="s">
        <v>108</v>
      </c>
      <c r="G128" s="164"/>
      <c r="H128" s="131"/>
      <c r="I128" s="67"/>
      <c r="J128" s="26">
        <f>J129</f>
        <v>271.64479</v>
      </c>
      <c r="K128" s="26">
        <f t="shared" si="41"/>
        <v>244.86500000000001</v>
      </c>
      <c r="L128" s="26">
        <f t="shared" si="19"/>
        <v>90.141614716777752</v>
      </c>
    </row>
    <row r="129" spans="1:12" ht="15.75">
      <c r="A129" s="165" t="s">
        <v>54</v>
      </c>
      <c r="B129" s="131" t="s">
        <v>49</v>
      </c>
      <c r="C129" s="131" t="s">
        <v>24</v>
      </c>
      <c r="D129" s="131" t="s">
        <v>37</v>
      </c>
      <c r="E129" s="163" t="s">
        <v>212</v>
      </c>
      <c r="F129" s="131" t="s">
        <v>108</v>
      </c>
      <c r="G129" s="164" t="s">
        <v>18</v>
      </c>
      <c r="H129" s="131"/>
      <c r="I129" s="67"/>
      <c r="J129" s="26">
        <f>J130</f>
        <v>271.64479</v>
      </c>
      <c r="K129" s="26">
        <f t="shared" si="41"/>
        <v>244.86500000000001</v>
      </c>
      <c r="L129" s="26">
        <f t="shared" si="19"/>
        <v>90.141614716777752</v>
      </c>
    </row>
    <row r="130" spans="1:12" ht="15.75">
      <c r="A130" s="165" t="s">
        <v>55</v>
      </c>
      <c r="B130" s="131" t="s">
        <v>49</v>
      </c>
      <c r="C130" s="131" t="s">
        <v>24</v>
      </c>
      <c r="D130" s="131" t="s">
        <v>37</v>
      </c>
      <c r="E130" s="163" t="s">
        <v>212</v>
      </c>
      <c r="F130" s="131" t="s">
        <v>108</v>
      </c>
      <c r="G130" s="164" t="s">
        <v>18</v>
      </c>
      <c r="H130" s="131" t="s">
        <v>30</v>
      </c>
      <c r="I130" s="67"/>
      <c r="J130" s="26">
        <f>J131</f>
        <v>271.64479</v>
      </c>
      <c r="K130" s="26">
        <f t="shared" si="41"/>
        <v>244.86500000000001</v>
      </c>
      <c r="L130" s="26">
        <f t="shared" ref="L130:L166" si="42">K130/J130*100</f>
        <v>90.141614716777752</v>
      </c>
    </row>
    <row r="131" spans="1:12" ht="31.5">
      <c r="A131" s="104" t="s">
        <v>74</v>
      </c>
      <c r="B131" s="71">
        <v>89</v>
      </c>
      <c r="C131" s="67" t="s">
        <v>24</v>
      </c>
      <c r="D131" s="67" t="s">
        <v>37</v>
      </c>
      <c r="E131" s="67" t="s">
        <v>212</v>
      </c>
      <c r="F131" s="67" t="s">
        <v>108</v>
      </c>
      <c r="G131" s="67" t="s">
        <v>18</v>
      </c>
      <c r="H131" s="67" t="s">
        <v>30</v>
      </c>
      <c r="I131" s="67" t="s">
        <v>94</v>
      </c>
      <c r="J131" s="72">
        <f>'Прил 2'!J93</f>
        <v>271.64479</v>
      </c>
      <c r="K131" s="72">
        <f>'Прил 2'!K93</f>
        <v>244.86500000000001</v>
      </c>
      <c r="L131" s="72">
        <f t="shared" si="42"/>
        <v>90.141614716777752</v>
      </c>
    </row>
    <row r="132" spans="1:12" ht="15.75">
      <c r="A132" s="57" t="s">
        <v>59</v>
      </c>
      <c r="B132" s="4" t="s">
        <v>49</v>
      </c>
      <c r="C132" s="5">
        <v>1</v>
      </c>
      <c r="D132" s="5" t="s">
        <v>37</v>
      </c>
      <c r="E132" s="8">
        <v>43010</v>
      </c>
      <c r="F132" s="8"/>
      <c r="G132" s="101"/>
      <c r="H132" s="101"/>
      <c r="I132" s="101"/>
      <c r="J132" s="26">
        <f>J135</f>
        <v>86</v>
      </c>
      <c r="K132" s="26">
        <f>K135</f>
        <v>86</v>
      </c>
      <c r="L132" s="26">
        <f t="shared" si="42"/>
        <v>100</v>
      </c>
    </row>
    <row r="133" spans="1:12" ht="31.5">
      <c r="A133" s="57" t="s">
        <v>106</v>
      </c>
      <c r="B133" s="4" t="s">
        <v>49</v>
      </c>
      <c r="C133" s="5">
        <v>1</v>
      </c>
      <c r="D133" s="5" t="s">
        <v>37</v>
      </c>
      <c r="E133" s="8">
        <v>43010</v>
      </c>
      <c r="F133" s="8">
        <v>200</v>
      </c>
      <c r="G133" s="101"/>
      <c r="H133" s="101"/>
      <c r="I133" s="101"/>
      <c r="J133" s="26">
        <f>J134</f>
        <v>86</v>
      </c>
      <c r="K133" s="26">
        <f t="shared" ref="K133" si="43">K134</f>
        <v>86</v>
      </c>
      <c r="L133" s="26">
        <f t="shared" si="42"/>
        <v>100</v>
      </c>
    </row>
    <row r="134" spans="1:12" ht="15.75">
      <c r="A134" s="57" t="s">
        <v>43</v>
      </c>
      <c r="B134" s="4" t="s">
        <v>49</v>
      </c>
      <c r="C134" s="5">
        <v>1</v>
      </c>
      <c r="D134" s="5" t="s">
        <v>37</v>
      </c>
      <c r="E134" s="8">
        <v>43010</v>
      </c>
      <c r="F134" s="8">
        <v>240</v>
      </c>
      <c r="G134" s="101"/>
      <c r="H134" s="101"/>
      <c r="I134" s="101"/>
      <c r="J134" s="26">
        <f>J135</f>
        <v>86</v>
      </c>
      <c r="K134" s="26">
        <f t="shared" ref="K134" si="44">K135</f>
        <v>86</v>
      </c>
      <c r="L134" s="26">
        <f t="shared" si="42"/>
        <v>100</v>
      </c>
    </row>
    <row r="135" spans="1:12" ht="15.75">
      <c r="A135" s="102" t="s">
        <v>57</v>
      </c>
      <c r="B135" s="4" t="s">
        <v>49</v>
      </c>
      <c r="C135" s="5">
        <v>1</v>
      </c>
      <c r="D135" s="5" t="s">
        <v>37</v>
      </c>
      <c r="E135" s="8">
        <v>43010</v>
      </c>
      <c r="F135" s="8">
        <v>240</v>
      </c>
      <c r="G135" s="101" t="s">
        <v>20</v>
      </c>
      <c r="H135" s="101"/>
      <c r="I135" s="101"/>
      <c r="J135" s="26">
        <f>J136</f>
        <v>86</v>
      </c>
      <c r="K135" s="26">
        <f t="shared" ref="K135:K136" si="45">K136</f>
        <v>86</v>
      </c>
      <c r="L135" s="26">
        <f t="shared" si="42"/>
        <v>100</v>
      </c>
    </row>
    <row r="136" spans="1:12" ht="15.75">
      <c r="A136" s="7" t="s">
        <v>58</v>
      </c>
      <c r="B136" s="4" t="s">
        <v>49</v>
      </c>
      <c r="C136" s="5">
        <v>1</v>
      </c>
      <c r="D136" s="5" t="s">
        <v>37</v>
      </c>
      <c r="E136" s="8">
        <v>43010</v>
      </c>
      <c r="F136" s="8">
        <v>240</v>
      </c>
      <c r="G136" s="101" t="s">
        <v>20</v>
      </c>
      <c r="H136" s="101" t="s">
        <v>29</v>
      </c>
      <c r="I136" s="101"/>
      <c r="J136" s="26">
        <f>J137</f>
        <v>86</v>
      </c>
      <c r="K136" s="26">
        <f t="shared" si="45"/>
        <v>86</v>
      </c>
      <c r="L136" s="26">
        <f t="shared" si="42"/>
        <v>100</v>
      </c>
    </row>
    <row r="137" spans="1:12" ht="31.5">
      <c r="A137" s="104" t="s">
        <v>74</v>
      </c>
      <c r="B137" s="50" t="s">
        <v>49</v>
      </c>
      <c r="C137" s="67">
        <v>1</v>
      </c>
      <c r="D137" s="67" t="s">
        <v>37</v>
      </c>
      <c r="E137" s="117">
        <v>43010</v>
      </c>
      <c r="F137" s="117">
        <v>240</v>
      </c>
      <c r="G137" s="116" t="s">
        <v>20</v>
      </c>
      <c r="H137" s="116" t="s">
        <v>29</v>
      </c>
      <c r="I137" s="116" t="s">
        <v>94</v>
      </c>
      <c r="J137" s="72">
        <f>'Прил 2'!J112</f>
        <v>86</v>
      </c>
      <c r="K137" s="72">
        <f>'Прил 2'!K112</f>
        <v>86</v>
      </c>
      <c r="L137" s="72">
        <f t="shared" si="42"/>
        <v>100</v>
      </c>
    </row>
    <row r="138" spans="1:12" ht="15.75">
      <c r="A138" s="57" t="s">
        <v>143</v>
      </c>
      <c r="B138" s="4" t="s">
        <v>49</v>
      </c>
      <c r="C138" s="5">
        <v>1</v>
      </c>
      <c r="D138" s="5" t="s">
        <v>37</v>
      </c>
      <c r="E138" s="8">
        <v>43040</v>
      </c>
      <c r="F138" s="8"/>
      <c r="G138" s="8"/>
      <c r="H138" s="101"/>
      <c r="I138" s="101"/>
      <c r="J138" s="26">
        <f>J141</f>
        <v>60</v>
      </c>
      <c r="K138" s="26">
        <f>K141</f>
        <v>35.707999999999998</v>
      </c>
      <c r="L138" s="26">
        <f t="shared" si="42"/>
        <v>59.513333333333328</v>
      </c>
    </row>
    <row r="139" spans="1:12" ht="31.5">
      <c r="A139" s="57" t="s">
        <v>106</v>
      </c>
      <c r="B139" s="4" t="s">
        <v>49</v>
      </c>
      <c r="C139" s="5">
        <v>1</v>
      </c>
      <c r="D139" s="5" t="s">
        <v>37</v>
      </c>
      <c r="E139" s="8">
        <v>43040</v>
      </c>
      <c r="F139" s="8">
        <v>200</v>
      </c>
      <c r="G139" s="8"/>
      <c r="H139" s="101"/>
      <c r="I139" s="101"/>
      <c r="J139" s="26">
        <f>J140</f>
        <v>60</v>
      </c>
      <c r="K139" s="26">
        <f t="shared" ref="K139" si="46">K140</f>
        <v>35.707999999999998</v>
      </c>
      <c r="L139" s="26">
        <f t="shared" si="42"/>
        <v>59.513333333333328</v>
      </c>
    </row>
    <row r="140" spans="1:12" ht="15.75">
      <c r="A140" s="57" t="s">
        <v>43</v>
      </c>
      <c r="B140" s="4" t="s">
        <v>49</v>
      </c>
      <c r="C140" s="5">
        <v>1</v>
      </c>
      <c r="D140" s="5" t="s">
        <v>37</v>
      </c>
      <c r="E140" s="8">
        <v>43040</v>
      </c>
      <c r="F140" s="8">
        <v>240</v>
      </c>
      <c r="G140" s="8"/>
      <c r="H140" s="101"/>
      <c r="I140" s="101"/>
      <c r="J140" s="26">
        <f>J141</f>
        <v>60</v>
      </c>
      <c r="K140" s="26">
        <f t="shared" ref="K140" si="47">K141</f>
        <v>35.707999999999998</v>
      </c>
      <c r="L140" s="26">
        <f t="shared" si="42"/>
        <v>59.513333333333328</v>
      </c>
    </row>
    <row r="141" spans="1:12" ht="15.75">
      <c r="A141" s="102" t="s">
        <v>57</v>
      </c>
      <c r="B141" s="4" t="s">
        <v>49</v>
      </c>
      <c r="C141" s="5">
        <v>1</v>
      </c>
      <c r="D141" s="5" t="s">
        <v>37</v>
      </c>
      <c r="E141" s="8">
        <v>43040</v>
      </c>
      <c r="F141" s="8">
        <v>240</v>
      </c>
      <c r="G141" s="5" t="s">
        <v>20</v>
      </c>
      <c r="H141" s="101"/>
      <c r="I141" s="101"/>
      <c r="J141" s="26">
        <f>J142</f>
        <v>60</v>
      </c>
      <c r="K141" s="26">
        <f t="shared" ref="K141:K142" si="48">K142</f>
        <v>35.707999999999998</v>
      </c>
      <c r="L141" s="26">
        <f t="shared" si="42"/>
        <v>59.513333333333328</v>
      </c>
    </row>
    <row r="142" spans="1:12" ht="15.75">
      <c r="A142" s="7" t="s">
        <v>58</v>
      </c>
      <c r="B142" s="4" t="s">
        <v>49</v>
      </c>
      <c r="C142" s="5">
        <v>1</v>
      </c>
      <c r="D142" s="5" t="s">
        <v>37</v>
      </c>
      <c r="E142" s="8">
        <v>43040</v>
      </c>
      <c r="F142" s="8">
        <v>240</v>
      </c>
      <c r="G142" s="5" t="s">
        <v>20</v>
      </c>
      <c r="H142" s="101" t="s">
        <v>29</v>
      </c>
      <c r="I142" s="101"/>
      <c r="J142" s="26">
        <f>J143</f>
        <v>60</v>
      </c>
      <c r="K142" s="26">
        <f t="shared" si="48"/>
        <v>35.707999999999998</v>
      </c>
      <c r="L142" s="26">
        <f t="shared" si="42"/>
        <v>59.513333333333328</v>
      </c>
    </row>
    <row r="143" spans="1:12" ht="36.6" customHeight="1">
      <c r="A143" s="104" t="s">
        <v>74</v>
      </c>
      <c r="B143" s="50" t="s">
        <v>49</v>
      </c>
      <c r="C143" s="67">
        <v>1</v>
      </c>
      <c r="D143" s="67" t="s">
        <v>37</v>
      </c>
      <c r="E143" s="117">
        <v>43040</v>
      </c>
      <c r="F143" s="117">
        <v>240</v>
      </c>
      <c r="G143" s="67" t="s">
        <v>20</v>
      </c>
      <c r="H143" s="116" t="s">
        <v>29</v>
      </c>
      <c r="I143" s="116" t="s">
        <v>94</v>
      </c>
      <c r="J143" s="72">
        <f>'Прил 2'!J115</f>
        <v>60</v>
      </c>
      <c r="K143" s="72">
        <f>'Прил 2'!K115</f>
        <v>35.707999999999998</v>
      </c>
      <c r="L143" s="72">
        <f t="shared" si="42"/>
        <v>59.513333333333328</v>
      </c>
    </row>
    <row r="144" spans="1:12" ht="36.6" customHeight="1">
      <c r="A144" s="7" t="s">
        <v>202</v>
      </c>
      <c r="B144" s="4">
        <v>89</v>
      </c>
      <c r="C144" s="4">
        <v>1</v>
      </c>
      <c r="D144" s="4" t="s">
        <v>37</v>
      </c>
      <c r="E144" s="4" t="s">
        <v>203</v>
      </c>
      <c r="F144" s="4"/>
      <c r="G144" s="5"/>
      <c r="H144" s="5"/>
      <c r="I144" s="5"/>
      <c r="J144" s="26">
        <f>J145</f>
        <v>30</v>
      </c>
      <c r="K144" s="26">
        <f t="shared" ref="K144:K148" si="49">K145</f>
        <v>0</v>
      </c>
      <c r="L144" s="26">
        <f t="shared" si="42"/>
        <v>0</v>
      </c>
    </row>
    <row r="145" spans="1:12" ht="36.6" customHeight="1">
      <c r="A145" s="57" t="s">
        <v>106</v>
      </c>
      <c r="B145" s="4">
        <v>89</v>
      </c>
      <c r="C145" s="4">
        <v>1</v>
      </c>
      <c r="D145" s="4" t="s">
        <v>37</v>
      </c>
      <c r="E145" s="4" t="s">
        <v>203</v>
      </c>
      <c r="F145" s="4" t="s">
        <v>107</v>
      </c>
      <c r="G145" s="5"/>
      <c r="H145" s="5"/>
      <c r="I145" s="5"/>
      <c r="J145" s="26">
        <f>J146</f>
        <v>30</v>
      </c>
      <c r="K145" s="26">
        <f t="shared" si="49"/>
        <v>0</v>
      </c>
      <c r="L145" s="26">
        <f t="shared" si="42"/>
        <v>0</v>
      </c>
    </row>
    <row r="146" spans="1:12" ht="23.25" customHeight="1">
      <c r="A146" s="57" t="s">
        <v>43</v>
      </c>
      <c r="B146" s="4">
        <v>89</v>
      </c>
      <c r="C146" s="4">
        <v>1</v>
      </c>
      <c r="D146" s="4" t="s">
        <v>37</v>
      </c>
      <c r="E146" s="4" t="s">
        <v>203</v>
      </c>
      <c r="F146" s="4" t="s">
        <v>108</v>
      </c>
      <c r="G146" s="5"/>
      <c r="H146" s="5"/>
      <c r="I146" s="5"/>
      <c r="J146" s="26">
        <f>J147</f>
        <v>30</v>
      </c>
      <c r="K146" s="26">
        <f t="shared" si="49"/>
        <v>0</v>
      </c>
      <c r="L146" s="26">
        <f t="shared" si="42"/>
        <v>0</v>
      </c>
    </row>
    <row r="147" spans="1:12" ht="18.75" customHeight="1">
      <c r="A147" s="102" t="s">
        <v>21</v>
      </c>
      <c r="B147" s="4">
        <v>89</v>
      </c>
      <c r="C147" s="4">
        <v>1</v>
      </c>
      <c r="D147" s="4" t="s">
        <v>37</v>
      </c>
      <c r="E147" s="4" t="s">
        <v>203</v>
      </c>
      <c r="F147" s="4" t="s">
        <v>108</v>
      </c>
      <c r="G147" s="5" t="s">
        <v>20</v>
      </c>
      <c r="H147" s="5"/>
      <c r="I147" s="5"/>
      <c r="J147" s="26">
        <f>J148</f>
        <v>30</v>
      </c>
      <c r="K147" s="26">
        <f t="shared" si="49"/>
        <v>0</v>
      </c>
      <c r="L147" s="26">
        <f t="shared" si="42"/>
        <v>0</v>
      </c>
    </row>
    <row r="148" spans="1:12" ht="19.5" customHeight="1">
      <c r="A148" s="102" t="s">
        <v>57</v>
      </c>
      <c r="B148" s="4">
        <v>89</v>
      </c>
      <c r="C148" s="4">
        <v>1</v>
      </c>
      <c r="D148" s="4" t="s">
        <v>37</v>
      </c>
      <c r="E148" s="4" t="s">
        <v>203</v>
      </c>
      <c r="F148" s="4" t="s">
        <v>108</v>
      </c>
      <c r="G148" s="5" t="s">
        <v>20</v>
      </c>
      <c r="H148" s="5" t="s">
        <v>28</v>
      </c>
      <c r="I148" s="5"/>
      <c r="J148" s="26">
        <f>J149</f>
        <v>30</v>
      </c>
      <c r="K148" s="26">
        <f t="shared" si="49"/>
        <v>0</v>
      </c>
      <c r="L148" s="26">
        <f t="shared" si="42"/>
        <v>0</v>
      </c>
    </row>
    <row r="149" spans="1:12" ht="36.6" customHeight="1">
      <c r="A149" s="104" t="s">
        <v>74</v>
      </c>
      <c r="B149" s="50">
        <v>89</v>
      </c>
      <c r="C149" s="50">
        <v>1</v>
      </c>
      <c r="D149" s="50" t="s">
        <v>37</v>
      </c>
      <c r="E149" s="50" t="s">
        <v>203</v>
      </c>
      <c r="F149" s="50" t="s">
        <v>108</v>
      </c>
      <c r="G149" s="67" t="s">
        <v>20</v>
      </c>
      <c r="H149" s="67" t="s">
        <v>28</v>
      </c>
      <c r="I149" s="67" t="s">
        <v>94</v>
      </c>
      <c r="J149" s="72">
        <f>'Прил 2'!J106</f>
        <v>30</v>
      </c>
      <c r="K149" s="72">
        <f>'Прил 2'!K106</f>
        <v>0</v>
      </c>
      <c r="L149" s="72">
        <f t="shared" si="42"/>
        <v>0</v>
      </c>
    </row>
    <row r="150" spans="1:12" ht="45.75" customHeight="1">
      <c r="A150" s="75" t="s">
        <v>213</v>
      </c>
      <c r="B150" s="105">
        <v>89</v>
      </c>
      <c r="C150" s="101" t="s">
        <v>24</v>
      </c>
      <c r="D150" s="5" t="s">
        <v>37</v>
      </c>
      <c r="E150" s="5" t="s">
        <v>53</v>
      </c>
      <c r="F150" s="5"/>
      <c r="G150" s="5"/>
      <c r="H150" s="5"/>
      <c r="I150" s="8"/>
      <c r="J150" s="26">
        <f>J153+J156</f>
        <v>132.1</v>
      </c>
      <c r="K150" s="26">
        <f t="shared" ref="K150" si="50">K153+K156</f>
        <v>132.1</v>
      </c>
      <c r="L150" s="26">
        <f t="shared" si="42"/>
        <v>100</v>
      </c>
    </row>
    <row r="151" spans="1:12" ht="69" customHeight="1">
      <c r="A151" s="58" t="s">
        <v>109</v>
      </c>
      <c r="B151" s="105">
        <v>89</v>
      </c>
      <c r="C151" s="101" t="s">
        <v>24</v>
      </c>
      <c r="D151" s="5" t="s">
        <v>37</v>
      </c>
      <c r="E151" s="5" t="s">
        <v>53</v>
      </c>
      <c r="F151" s="5" t="s">
        <v>111</v>
      </c>
      <c r="G151" s="5"/>
      <c r="H151" s="5"/>
      <c r="I151" s="8"/>
      <c r="J151" s="26">
        <f>J152</f>
        <v>121.2</v>
      </c>
      <c r="K151" s="26">
        <f t="shared" ref="K151" si="51">K152</f>
        <v>121.2</v>
      </c>
      <c r="L151" s="26">
        <f t="shared" si="42"/>
        <v>100</v>
      </c>
    </row>
    <row r="152" spans="1:12" ht="39.75" customHeight="1">
      <c r="A152" s="58" t="s">
        <v>110</v>
      </c>
      <c r="B152" s="105">
        <v>89</v>
      </c>
      <c r="C152" s="101" t="s">
        <v>24</v>
      </c>
      <c r="D152" s="5" t="s">
        <v>37</v>
      </c>
      <c r="E152" s="5" t="s">
        <v>53</v>
      </c>
      <c r="F152" s="5" t="s">
        <v>112</v>
      </c>
      <c r="G152" s="5"/>
      <c r="H152" s="5"/>
      <c r="I152" s="8"/>
      <c r="J152" s="26">
        <f>J153</f>
        <v>121.2</v>
      </c>
      <c r="K152" s="26">
        <f t="shared" ref="K152" si="52">K153</f>
        <v>121.2</v>
      </c>
      <c r="L152" s="26">
        <f t="shared" si="42"/>
        <v>100</v>
      </c>
    </row>
    <row r="153" spans="1:12" ht="24" customHeight="1">
      <c r="A153" s="102" t="s">
        <v>51</v>
      </c>
      <c r="B153" s="105">
        <v>89</v>
      </c>
      <c r="C153" s="101" t="s">
        <v>24</v>
      </c>
      <c r="D153" s="5" t="s">
        <v>37</v>
      </c>
      <c r="E153" s="5" t="s">
        <v>53</v>
      </c>
      <c r="F153" s="5" t="s">
        <v>112</v>
      </c>
      <c r="G153" s="5" t="s">
        <v>28</v>
      </c>
      <c r="H153" s="5"/>
      <c r="I153" s="8"/>
      <c r="J153" s="26">
        <f>J154</f>
        <v>121.2</v>
      </c>
      <c r="K153" s="26">
        <f t="shared" ref="K153:K154" si="53">K154</f>
        <v>121.2</v>
      </c>
      <c r="L153" s="26">
        <f t="shared" si="42"/>
        <v>100</v>
      </c>
    </row>
    <row r="154" spans="1:12" ht="24.75" customHeight="1">
      <c r="A154" s="102" t="s">
        <v>52</v>
      </c>
      <c r="B154" s="105">
        <v>89</v>
      </c>
      <c r="C154" s="101" t="s">
        <v>24</v>
      </c>
      <c r="D154" s="5" t="s">
        <v>37</v>
      </c>
      <c r="E154" s="5" t="s">
        <v>53</v>
      </c>
      <c r="F154" s="5" t="s">
        <v>112</v>
      </c>
      <c r="G154" s="5" t="s">
        <v>28</v>
      </c>
      <c r="H154" s="5" t="s">
        <v>29</v>
      </c>
      <c r="I154" s="8"/>
      <c r="J154" s="26">
        <f>J155</f>
        <v>121.2</v>
      </c>
      <c r="K154" s="26">
        <f t="shared" si="53"/>
        <v>121.2</v>
      </c>
      <c r="L154" s="26">
        <f t="shared" si="42"/>
        <v>100</v>
      </c>
    </row>
    <row r="155" spans="1:12" ht="37.5" customHeight="1">
      <c r="A155" s="104" t="s">
        <v>74</v>
      </c>
      <c r="B155" s="67">
        <v>89</v>
      </c>
      <c r="C155" s="67">
        <v>1</v>
      </c>
      <c r="D155" s="67" t="s">
        <v>37</v>
      </c>
      <c r="E155" s="67" t="s">
        <v>53</v>
      </c>
      <c r="F155" s="67" t="s">
        <v>112</v>
      </c>
      <c r="G155" s="67" t="s">
        <v>28</v>
      </c>
      <c r="H155" s="67" t="s">
        <v>29</v>
      </c>
      <c r="I155" s="67" t="s">
        <v>94</v>
      </c>
      <c r="J155" s="72">
        <f>'Прил 2'!J70</f>
        <v>121.2</v>
      </c>
      <c r="K155" s="72">
        <f>'Прил 2'!K70</f>
        <v>121.2</v>
      </c>
      <c r="L155" s="72">
        <f t="shared" si="42"/>
        <v>100</v>
      </c>
    </row>
    <row r="156" spans="1:12" ht="63.75" customHeight="1">
      <c r="A156" s="58" t="s">
        <v>109</v>
      </c>
      <c r="B156" s="105">
        <v>89</v>
      </c>
      <c r="C156" s="101" t="s">
        <v>24</v>
      </c>
      <c r="D156" s="5" t="s">
        <v>37</v>
      </c>
      <c r="E156" s="5" t="s">
        <v>53</v>
      </c>
      <c r="F156" s="5" t="s">
        <v>107</v>
      </c>
      <c r="G156" s="5"/>
      <c r="H156" s="5"/>
      <c r="I156" s="8"/>
      <c r="J156" s="26">
        <f>J157</f>
        <v>10.9</v>
      </c>
      <c r="K156" s="26">
        <f t="shared" ref="K156:K159" si="54">K157</f>
        <v>10.9</v>
      </c>
      <c r="L156" s="26">
        <f t="shared" si="42"/>
        <v>100</v>
      </c>
    </row>
    <row r="157" spans="1:12" ht="30.75" customHeight="1">
      <c r="A157" s="58" t="s">
        <v>110</v>
      </c>
      <c r="B157" s="105">
        <v>89</v>
      </c>
      <c r="C157" s="101" t="s">
        <v>24</v>
      </c>
      <c r="D157" s="5" t="s">
        <v>37</v>
      </c>
      <c r="E157" s="5" t="s">
        <v>53</v>
      </c>
      <c r="F157" s="5" t="s">
        <v>108</v>
      </c>
      <c r="G157" s="5"/>
      <c r="H157" s="5"/>
      <c r="I157" s="8"/>
      <c r="J157" s="26">
        <f>J158</f>
        <v>10.9</v>
      </c>
      <c r="K157" s="26">
        <f t="shared" si="54"/>
        <v>10.9</v>
      </c>
      <c r="L157" s="26">
        <f t="shared" si="42"/>
        <v>100</v>
      </c>
    </row>
    <row r="158" spans="1:12" ht="18" customHeight="1">
      <c r="A158" s="102" t="s">
        <v>51</v>
      </c>
      <c r="B158" s="105">
        <v>89</v>
      </c>
      <c r="C158" s="101" t="s">
        <v>24</v>
      </c>
      <c r="D158" s="5" t="s">
        <v>37</v>
      </c>
      <c r="E158" s="5" t="s">
        <v>53</v>
      </c>
      <c r="F158" s="5" t="s">
        <v>108</v>
      </c>
      <c r="G158" s="5" t="s">
        <v>28</v>
      </c>
      <c r="H158" s="5"/>
      <c r="I158" s="8"/>
      <c r="J158" s="26">
        <f>J159</f>
        <v>10.9</v>
      </c>
      <c r="K158" s="26">
        <f t="shared" si="54"/>
        <v>10.9</v>
      </c>
      <c r="L158" s="26">
        <f t="shared" si="42"/>
        <v>100</v>
      </c>
    </row>
    <row r="159" spans="1:12" ht="21" customHeight="1">
      <c r="A159" s="102" t="s">
        <v>52</v>
      </c>
      <c r="B159" s="105">
        <v>89</v>
      </c>
      <c r="C159" s="101" t="s">
        <v>24</v>
      </c>
      <c r="D159" s="5" t="s">
        <v>37</v>
      </c>
      <c r="E159" s="5" t="s">
        <v>53</v>
      </c>
      <c r="F159" s="5" t="s">
        <v>108</v>
      </c>
      <c r="G159" s="5" t="s">
        <v>28</v>
      </c>
      <c r="H159" s="5" t="s">
        <v>29</v>
      </c>
      <c r="I159" s="8"/>
      <c r="J159" s="26">
        <f>J160</f>
        <v>10.9</v>
      </c>
      <c r="K159" s="26">
        <f t="shared" si="54"/>
        <v>10.9</v>
      </c>
      <c r="L159" s="26">
        <f t="shared" si="42"/>
        <v>100</v>
      </c>
    </row>
    <row r="160" spans="1:12" ht="28.5" customHeight="1">
      <c r="A160" s="104" t="s">
        <v>74</v>
      </c>
      <c r="B160" s="67">
        <v>89</v>
      </c>
      <c r="C160" s="67">
        <v>1</v>
      </c>
      <c r="D160" s="67" t="s">
        <v>37</v>
      </c>
      <c r="E160" s="67" t="s">
        <v>53</v>
      </c>
      <c r="F160" s="67" t="s">
        <v>108</v>
      </c>
      <c r="G160" s="67" t="s">
        <v>28</v>
      </c>
      <c r="H160" s="67" t="s">
        <v>29</v>
      </c>
      <c r="I160" s="67" t="s">
        <v>94</v>
      </c>
      <c r="J160" s="72">
        <f>'Прил 2'!J72</f>
        <v>10.9</v>
      </c>
      <c r="K160" s="72">
        <f>'Прил 2'!K72</f>
        <v>10.9</v>
      </c>
      <c r="L160" s="72">
        <f t="shared" si="42"/>
        <v>100</v>
      </c>
    </row>
    <row r="161" spans="1:12" ht="85.15" customHeight="1">
      <c r="A161" s="102" t="s">
        <v>136</v>
      </c>
      <c r="B161" s="4">
        <v>89</v>
      </c>
      <c r="C161" s="5" t="s">
        <v>24</v>
      </c>
      <c r="D161" s="5" t="s">
        <v>37</v>
      </c>
      <c r="E161" s="5" t="s">
        <v>44</v>
      </c>
      <c r="F161" s="5"/>
      <c r="G161" s="5"/>
      <c r="H161" s="5"/>
      <c r="I161" s="5"/>
      <c r="J161" s="26">
        <f>J164</f>
        <v>0.4</v>
      </c>
      <c r="K161" s="26">
        <f>K164</f>
        <v>0.4</v>
      </c>
      <c r="L161" s="26">
        <f t="shared" si="42"/>
        <v>100</v>
      </c>
    </row>
    <row r="162" spans="1:12" ht="35.450000000000003" customHeight="1">
      <c r="A162" s="57" t="s">
        <v>106</v>
      </c>
      <c r="B162" s="105">
        <v>89</v>
      </c>
      <c r="C162" s="5" t="s">
        <v>24</v>
      </c>
      <c r="D162" s="5" t="s">
        <v>37</v>
      </c>
      <c r="E162" s="5" t="s">
        <v>44</v>
      </c>
      <c r="F162" s="5" t="s">
        <v>107</v>
      </c>
      <c r="G162" s="5"/>
      <c r="H162" s="5"/>
      <c r="I162" s="5"/>
      <c r="J162" s="26">
        <f>J163</f>
        <v>0.4</v>
      </c>
      <c r="K162" s="26">
        <f t="shared" ref="K162" si="55">K163</f>
        <v>0.4</v>
      </c>
      <c r="L162" s="26">
        <f t="shared" si="42"/>
        <v>100</v>
      </c>
    </row>
    <row r="163" spans="1:12" ht="22.15" customHeight="1">
      <c r="A163" s="57" t="s">
        <v>43</v>
      </c>
      <c r="B163" s="105">
        <v>89</v>
      </c>
      <c r="C163" s="5" t="s">
        <v>24</v>
      </c>
      <c r="D163" s="5" t="s">
        <v>37</v>
      </c>
      <c r="E163" s="5" t="s">
        <v>44</v>
      </c>
      <c r="F163" s="5" t="s">
        <v>108</v>
      </c>
      <c r="G163" s="5"/>
      <c r="H163" s="5"/>
      <c r="I163" s="5"/>
      <c r="J163" s="26">
        <f>J164</f>
        <v>0.4</v>
      </c>
      <c r="K163" s="26">
        <f t="shared" ref="K163" si="56">K164</f>
        <v>0.4</v>
      </c>
      <c r="L163" s="26">
        <f t="shared" si="42"/>
        <v>100</v>
      </c>
    </row>
    <row r="164" spans="1:12" ht="15.75">
      <c r="A164" s="102" t="s">
        <v>16</v>
      </c>
      <c r="B164" s="105">
        <v>89</v>
      </c>
      <c r="C164" s="5" t="s">
        <v>24</v>
      </c>
      <c r="D164" s="5" t="s">
        <v>37</v>
      </c>
      <c r="E164" s="5" t="s">
        <v>44</v>
      </c>
      <c r="F164" s="5" t="s">
        <v>108</v>
      </c>
      <c r="G164" s="5" t="s">
        <v>17</v>
      </c>
      <c r="H164" s="5"/>
      <c r="I164" s="5"/>
      <c r="J164" s="26">
        <f>J165</f>
        <v>0.4</v>
      </c>
      <c r="K164" s="26">
        <f t="shared" ref="K164:K165" si="57">K165</f>
        <v>0.4</v>
      </c>
      <c r="L164" s="26">
        <f t="shared" si="42"/>
        <v>100</v>
      </c>
    </row>
    <row r="165" spans="1:12" ht="53.45" customHeight="1">
      <c r="A165" s="102" t="s">
        <v>66</v>
      </c>
      <c r="B165" s="105">
        <v>89</v>
      </c>
      <c r="C165" s="5" t="s">
        <v>24</v>
      </c>
      <c r="D165" s="5" t="s">
        <v>37</v>
      </c>
      <c r="E165" s="5" t="s">
        <v>44</v>
      </c>
      <c r="F165" s="5" t="s">
        <v>108</v>
      </c>
      <c r="G165" s="5" t="s">
        <v>17</v>
      </c>
      <c r="H165" s="5" t="s">
        <v>18</v>
      </c>
      <c r="I165" s="5"/>
      <c r="J165" s="26">
        <f>J166</f>
        <v>0.4</v>
      </c>
      <c r="K165" s="26">
        <f t="shared" si="57"/>
        <v>0.4</v>
      </c>
      <c r="L165" s="26">
        <f t="shared" si="42"/>
        <v>100</v>
      </c>
    </row>
    <row r="166" spans="1:12" ht="31.5">
      <c r="A166" s="104" t="s">
        <v>74</v>
      </c>
      <c r="B166" s="71">
        <v>89</v>
      </c>
      <c r="C166" s="67" t="s">
        <v>24</v>
      </c>
      <c r="D166" s="67" t="s">
        <v>37</v>
      </c>
      <c r="E166" s="67" t="s">
        <v>44</v>
      </c>
      <c r="F166" s="67" t="s">
        <v>108</v>
      </c>
      <c r="G166" s="67" t="s">
        <v>17</v>
      </c>
      <c r="H166" s="67" t="s">
        <v>18</v>
      </c>
      <c r="I166" s="67" t="s">
        <v>94</v>
      </c>
      <c r="J166" s="72">
        <f>'Прил 2'!J37</f>
        <v>0.4</v>
      </c>
      <c r="K166" s="72">
        <f>'Прил 2'!K37</f>
        <v>0.4</v>
      </c>
      <c r="L166" s="72">
        <f t="shared" si="42"/>
        <v>100</v>
      </c>
    </row>
  </sheetData>
  <mergeCells count="11">
    <mergeCell ref="E1:G1"/>
    <mergeCell ref="J1:L1"/>
    <mergeCell ref="J4:L4"/>
    <mergeCell ref="F4:F5"/>
    <mergeCell ref="A3:J3"/>
    <mergeCell ref="A2:L2"/>
    <mergeCell ref="A4:A5"/>
    <mergeCell ref="B4:E5"/>
    <mergeCell ref="H4:H5"/>
    <mergeCell ref="I4:I5"/>
    <mergeCell ref="G4:G5"/>
  </mergeCells>
  <conditionalFormatting sqref="D100:D101">
    <cfRule type="expression" dxfId="1" priority="52" stopIfTrue="1">
      <formula>$D100=""</formula>
    </cfRule>
    <cfRule type="expression" dxfId="0" priority="53" stopIfTrue="1">
      <formula>$E100&lt;&gt;""</formula>
    </cfRule>
  </conditionalFormatting>
  <pageMargins left="0.7" right="0.7" top="0.75" bottom="0.75" header="0.3" footer="0.3"/>
  <pageSetup paperSize="9" scale="47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8" tint="0.59999389629810485"/>
  </sheetPr>
  <dimension ref="A1:H26"/>
  <sheetViews>
    <sheetView view="pageBreakPreview" topLeftCell="A4" zoomScaleNormal="55" zoomScaleSheetLayoutView="100" workbookViewId="0">
      <selection activeCell="C6" sqref="C6:D6"/>
    </sheetView>
  </sheetViews>
  <sheetFormatPr defaultColWidth="9.140625" defaultRowHeight="15.75"/>
  <cols>
    <col min="1" max="1" width="29.140625" style="11" customWidth="1"/>
    <col min="2" max="2" width="71" style="34" customWidth="1"/>
    <col min="3" max="3" width="14.85546875" style="11" customWidth="1"/>
    <col min="4" max="4" width="17.28515625" style="11" customWidth="1"/>
    <col min="5" max="5" width="9.140625" style="11"/>
    <col min="6" max="6" width="20.28515625" style="11" customWidth="1"/>
    <col min="7" max="7" width="16.7109375" style="11" customWidth="1"/>
    <col min="8" max="8" width="21.85546875" style="11" customWidth="1"/>
    <col min="9" max="16384" width="9.140625" style="11"/>
  </cols>
  <sheetData>
    <row r="1" spans="1:6" ht="115.5" customHeight="1">
      <c r="A1" s="106"/>
      <c r="B1" s="107"/>
      <c r="C1" s="187" t="s">
        <v>235</v>
      </c>
      <c r="D1" s="187"/>
      <c r="E1" s="10"/>
      <c r="F1" s="10"/>
    </row>
    <row r="2" spans="1:6" ht="66" customHeight="1">
      <c r="A2" s="184" t="s">
        <v>236</v>
      </c>
      <c r="B2" s="184"/>
      <c r="C2" s="184"/>
      <c r="D2" s="184"/>
    </row>
    <row r="3" spans="1:6">
      <c r="A3" s="36"/>
      <c r="B3" s="108"/>
      <c r="C3" s="109"/>
      <c r="D3" s="37"/>
    </row>
    <row r="4" spans="1:6" ht="39" customHeight="1">
      <c r="A4" s="185" t="s">
        <v>121</v>
      </c>
      <c r="B4" s="186" t="s">
        <v>178</v>
      </c>
      <c r="C4" s="185" t="s">
        <v>179</v>
      </c>
      <c r="D4" s="185"/>
    </row>
    <row r="5" spans="1:6" ht="36" customHeight="1">
      <c r="A5" s="185"/>
      <c r="B5" s="186"/>
      <c r="C5" s="170" t="s">
        <v>226</v>
      </c>
      <c r="D5" s="170" t="s">
        <v>227</v>
      </c>
    </row>
    <row r="6" spans="1:6" ht="31.5">
      <c r="A6" s="110" t="s">
        <v>122</v>
      </c>
      <c r="B6" s="111" t="s">
        <v>123</v>
      </c>
      <c r="C6" s="28">
        <f>C7+C10+C14</f>
        <v>421.8420000000001</v>
      </c>
      <c r="D6" s="28">
        <f t="shared" ref="D6" si="0">D7+D10+D14</f>
        <v>71.575810000000288</v>
      </c>
    </row>
    <row r="7" spans="1:6">
      <c r="A7" s="110" t="s">
        <v>124</v>
      </c>
      <c r="B7" s="112" t="s">
        <v>120</v>
      </c>
      <c r="C7" s="30">
        <f t="shared" ref="C7:D8" si="1">SUM(C8)</f>
        <v>0</v>
      </c>
      <c r="D7" s="30">
        <f t="shared" si="1"/>
        <v>0</v>
      </c>
    </row>
    <row r="8" spans="1:6" ht="31.5">
      <c r="A8" s="110" t="s">
        <v>125</v>
      </c>
      <c r="B8" s="112" t="s">
        <v>166</v>
      </c>
      <c r="C8" s="30">
        <f t="shared" si="1"/>
        <v>0</v>
      </c>
      <c r="D8" s="30">
        <f t="shared" si="1"/>
        <v>0</v>
      </c>
    </row>
    <row r="9" spans="1:6" ht="31.5">
      <c r="A9" s="110" t="s">
        <v>130</v>
      </c>
      <c r="B9" s="112" t="s">
        <v>167</v>
      </c>
      <c r="C9" s="30">
        <v>0</v>
      </c>
      <c r="D9" s="30">
        <v>0</v>
      </c>
    </row>
    <row r="10" spans="1:6" ht="31.5">
      <c r="A10" s="31" t="s">
        <v>144</v>
      </c>
      <c r="B10" s="113" t="s">
        <v>163</v>
      </c>
      <c r="C10" s="30">
        <f t="shared" ref="C10:D11" si="2">C11</f>
        <v>-70.355270000000004</v>
      </c>
      <c r="D10" s="30">
        <f t="shared" si="2"/>
        <v>-70.355270000000004</v>
      </c>
    </row>
    <row r="11" spans="1:6" ht="47.25">
      <c r="A11" s="31" t="s">
        <v>168</v>
      </c>
      <c r="B11" s="113" t="s">
        <v>164</v>
      </c>
      <c r="C11" s="30">
        <f t="shared" si="2"/>
        <v>-70.355270000000004</v>
      </c>
      <c r="D11" s="30">
        <f t="shared" si="2"/>
        <v>-70.355270000000004</v>
      </c>
    </row>
    <row r="12" spans="1:6" ht="47.25">
      <c r="A12" s="31" t="s">
        <v>145</v>
      </c>
      <c r="B12" s="113" t="s">
        <v>164</v>
      </c>
      <c r="C12" s="30">
        <f>SUM(C13)</f>
        <v>-70.355270000000004</v>
      </c>
      <c r="D12" s="30">
        <f>SUM(D13)</f>
        <v>-70.355270000000004</v>
      </c>
    </row>
    <row r="13" spans="1:6" ht="47.25">
      <c r="A13" s="31" t="s">
        <v>146</v>
      </c>
      <c r="B13" s="113" t="s">
        <v>165</v>
      </c>
      <c r="C13" s="30">
        <v>-70.355270000000004</v>
      </c>
      <c r="D13" s="30">
        <v>-70.355270000000004</v>
      </c>
    </row>
    <row r="14" spans="1:6" ht="31.5">
      <c r="A14" s="31" t="s">
        <v>147</v>
      </c>
      <c r="B14" s="33" t="s">
        <v>169</v>
      </c>
      <c r="C14" s="28">
        <f>C15+C18</f>
        <v>492.19727000000012</v>
      </c>
      <c r="D14" s="28">
        <f t="shared" ref="D14" si="3">D15+D18</f>
        <v>141.93108000000029</v>
      </c>
    </row>
    <row r="15" spans="1:6" s="29" customFormat="1">
      <c r="A15" s="114" t="s">
        <v>148</v>
      </c>
      <c r="B15" s="115" t="s">
        <v>126</v>
      </c>
      <c r="C15" s="28">
        <f t="shared" ref="C15:D16" si="4">SUM(C16)</f>
        <v>-3584.5666000000001</v>
      </c>
      <c r="D15" s="28">
        <f t="shared" si="4"/>
        <v>-3609.6619999999998</v>
      </c>
    </row>
    <row r="16" spans="1:6">
      <c r="A16" s="31" t="s">
        <v>149</v>
      </c>
      <c r="B16" s="112" t="s">
        <v>127</v>
      </c>
      <c r="C16" s="30">
        <f t="shared" si="4"/>
        <v>-3584.5666000000001</v>
      </c>
      <c r="D16" s="30">
        <f t="shared" si="4"/>
        <v>-3609.6619999999998</v>
      </c>
    </row>
    <row r="17" spans="1:8" ht="31.5">
      <c r="A17" s="31" t="s">
        <v>150</v>
      </c>
      <c r="B17" s="112" t="s">
        <v>170</v>
      </c>
      <c r="C17" s="30">
        <f>-('Прил 1'!C7+C9)</f>
        <v>-3584.5666000000001</v>
      </c>
      <c r="D17" s="30">
        <f>-('Прил 1'!D7+D9)</f>
        <v>-3609.6619999999998</v>
      </c>
    </row>
    <row r="18" spans="1:8" s="29" customFormat="1">
      <c r="A18" s="114" t="s">
        <v>151</v>
      </c>
      <c r="B18" s="115" t="s">
        <v>128</v>
      </c>
      <c r="C18" s="28">
        <f>C19</f>
        <v>4076.7638700000002</v>
      </c>
      <c r="D18" s="28">
        <f t="shared" ref="D18:D19" si="5">D19</f>
        <v>3751.5930800000001</v>
      </c>
    </row>
    <row r="19" spans="1:8">
      <c r="A19" s="31" t="s">
        <v>152</v>
      </c>
      <c r="B19" s="112" t="s">
        <v>129</v>
      </c>
      <c r="C19" s="30">
        <f>C20</f>
        <v>4076.7638700000002</v>
      </c>
      <c r="D19" s="30">
        <f t="shared" si="5"/>
        <v>3751.5930800000001</v>
      </c>
    </row>
    <row r="20" spans="1:8" ht="31.5">
      <c r="A20" s="31" t="s">
        <v>153</v>
      </c>
      <c r="B20" s="112" t="s">
        <v>171</v>
      </c>
      <c r="C20" s="30">
        <f>'Прил 2'!J7-C13</f>
        <v>4076.7638700000002</v>
      </c>
      <c r="D20" s="30">
        <f>'Прил 2'!K7-D13</f>
        <v>3751.5930800000001</v>
      </c>
      <c r="F20" s="32"/>
      <c r="G20" s="32"/>
      <c r="H20" s="32"/>
    </row>
    <row r="23" spans="1:8" ht="28.15" customHeight="1"/>
    <row r="26" spans="1:8">
      <c r="C26" s="32"/>
      <c r="D26" s="32"/>
    </row>
  </sheetData>
  <mergeCells count="5">
    <mergeCell ref="A2:D2"/>
    <mergeCell ref="C1:D1"/>
    <mergeCell ref="A4:A5"/>
    <mergeCell ref="B4:B5"/>
    <mergeCell ref="C4:D4"/>
  </mergeCells>
  <conditionalFormatting sqref="A1">
    <cfRule type="expression" dxfId="76" priority="1" stopIfTrue="1">
      <formula>#REF!&lt;&gt;""</formula>
    </cfRule>
  </conditionalFormatting>
  <pageMargins left="0.7" right="0.7" top="0.75" bottom="0.75" header="0.3" footer="0.3"/>
  <pageSetup paperSize="9" scale="6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13</vt:i4>
      </vt:variant>
    </vt:vector>
  </HeadingPairs>
  <TitlesOfParts>
    <vt:vector size="18" baseType="lpstr">
      <vt:lpstr>Прил 1</vt:lpstr>
      <vt:lpstr>Прил 2</vt:lpstr>
      <vt:lpstr>Прил 3 </vt:lpstr>
      <vt:lpstr>Прил 4</vt:lpstr>
      <vt:lpstr>Прил 5</vt:lpstr>
      <vt:lpstr>_1Excel_BuiltIn_Print_Area_1_1_1</vt:lpstr>
      <vt:lpstr>'Прил 3 '!_Toc105952698</vt:lpstr>
      <vt:lpstr>Excel_BuiltIn_Print_Area_1</vt:lpstr>
      <vt:lpstr>Excel_BuiltIn_Print_Area_1_1</vt:lpstr>
      <vt:lpstr>'Прил 3 '!Excel_BuiltIn_Print_Area_5</vt:lpstr>
      <vt:lpstr>'Прил 3 '!Excel_BuiltIn_Print_Area_5_1</vt:lpstr>
      <vt:lpstr>Excel_BuiltIn_Print_Area_6</vt:lpstr>
      <vt:lpstr>Excel_BuiltIn_Print_Area_6_1</vt:lpstr>
      <vt:lpstr>'Прил 2'!Заголовки_для_печати</vt:lpstr>
      <vt:lpstr>'Прил 1'!Область_печати</vt:lpstr>
      <vt:lpstr>'Прил 2'!Область_печати</vt:lpstr>
      <vt:lpstr>'Прил 3 '!Область_печати</vt:lpstr>
      <vt:lpstr>'Прил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Администратор</cp:lastModifiedBy>
  <cp:lastPrinted>2019-12-02T09:15:40Z</cp:lastPrinted>
  <dcterms:created xsi:type="dcterms:W3CDTF">2007-12-21T10:22:00Z</dcterms:created>
  <dcterms:modified xsi:type="dcterms:W3CDTF">2025-03-18T12:07:40Z</dcterms:modified>
</cp:coreProperties>
</file>