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'!$A$6:$K$123</definedName>
    <definedName name="_xlnm._FilterDatabase" localSheetId="3" hidden="1">'Прил 4'!$B$1:$B$165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1'!$A$1:$E$35</definedName>
    <definedName name="_xlnm.Print_Area" localSheetId="1">'Прил 2'!$A$1:$L$124</definedName>
    <definedName name="_xlnm.Print_Area" localSheetId="2">'Прил 3 '!$A$1:$K$123</definedName>
    <definedName name="_xlnm.Print_Area" localSheetId="3">'Прил 4'!$A$1:$L$165</definedName>
  </definedNames>
  <calcPr calcId="125725"/>
  <fileRecoveryPr autoRecover="0"/>
</workbook>
</file>

<file path=xl/calcChain.xml><?xml version="1.0" encoding="utf-8"?>
<calcChain xmlns="http://schemas.openxmlformats.org/spreadsheetml/2006/main">
  <c r="K94" i="9"/>
  <c r="K105"/>
  <c r="K106"/>
  <c r="K72"/>
  <c r="K58" s="1"/>
  <c r="K59"/>
  <c r="L59" s="1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60"/>
  <c r="L61"/>
  <c r="L62"/>
  <c r="L63"/>
  <c r="L64"/>
  <c r="L65"/>
  <c r="L66"/>
  <c r="L67"/>
  <c r="L68"/>
  <c r="L69"/>
  <c r="L70"/>
  <c r="L71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J7" i="18"/>
  <c r="J11"/>
  <c r="J20"/>
  <c r="J24"/>
  <c r="J27"/>
  <c r="J30"/>
  <c r="J75"/>
  <c r="K6"/>
  <c r="K9" i="6"/>
  <c r="K12"/>
  <c r="K19"/>
  <c r="K21"/>
  <c r="K25"/>
  <c r="K31"/>
  <c r="K28"/>
  <c r="J8"/>
  <c r="L29"/>
  <c r="L40"/>
  <c r="L46"/>
  <c r="L51"/>
  <c r="L55"/>
  <c r="L59"/>
  <c r="L74"/>
  <c r="L84"/>
  <c r="L89"/>
  <c r="L101"/>
  <c r="L107"/>
  <c r="L124"/>
  <c r="D23" i="1"/>
  <c r="E13"/>
  <c r="E15"/>
  <c r="E17"/>
  <c r="E18"/>
  <c r="E20"/>
  <c r="E22"/>
  <c r="E25"/>
  <c r="E26"/>
  <c r="E28"/>
  <c r="E30"/>
  <c r="E31"/>
  <c r="E33"/>
  <c r="E35"/>
  <c r="E11"/>
  <c r="E10" i="13"/>
  <c r="E11"/>
  <c r="E12"/>
  <c r="E13"/>
  <c r="L72" i="9" l="1"/>
  <c r="C8" i="1"/>
  <c r="C20"/>
  <c r="D21"/>
  <c r="E21" s="1"/>
  <c r="C21"/>
  <c r="J33" i="6" l="1"/>
  <c r="L33" s="1"/>
  <c r="J35"/>
  <c r="L35" s="1"/>
  <c r="J27"/>
  <c r="L27" s="1"/>
  <c r="C18" i="1" l="1"/>
  <c r="J30" i="6"/>
  <c r="L30" s="1"/>
  <c r="J18" l="1"/>
  <c r="L18" s="1"/>
  <c r="L66" l="1"/>
  <c r="J68"/>
  <c r="C28" i="1"/>
  <c r="J24" i="6"/>
  <c r="L24" s="1"/>
  <c r="J15"/>
  <c r="L15" s="1"/>
  <c r="J117" l="1"/>
  <c r="C11" i="1"/>
  <c r="D34"/>
  <c r="E34" s="1"/>
  <c r="C34"/>
  <c r="K104" i="9" l="1"/>
  <c r="K103" s="1"/>
  <c r="K102" s="1"/>
  <c r="K101" s="1"/>
  <c r="K100" s="1"/>
  <c r="J104"/>
  <c r="J103" s="1"/>
  <c r="J102" s="1"/>
  <c r="J101" s="1"/>
  <c r="J100" s="1"/>
  <c r="J34" i="18"/>
  <c r="I34"/>
  <c r="I33" s="1"/>
  <c r="K34" i="6"/>
  <c r="J34"/>
  <c r="J33" i="18" l="1"/>
  <c r="K33" s="1"/>
  <c r="K34"/>
  <c r="L34" i="6"/>
  <c r="J96"/>
  <c r="L96" s="1"/>
  <c r="J80"/>
  <c r="C33" i="1"/>
  <c r="L80" i="6" l="1"/>
  <c r="J88" i="18"/>
  <c r="I88"/>
  <c r="I87" s="1"/>
  <c r="I86" s="1"/>
  <c r="I85" s="1"/>
  <c r="I84" s="1"/>
  <c r="K88" i="6"/>
  <c r="J85"/>
  <c r="J130" i="9" s="1"/>
  <c r="J129" s="1"/>
  <c r="J128" s="1"/>
  <c r="J127" s="1"/>
  <c r="J126" s="1"/>
  <c r="J125" s="1"/>
  <c r="J86" i="6"/>
  <c r="J87"/>
  <c r="J88"/>
  <c r="J87" i="18" l="1"/>
  <c r="K88"/>
  <c r="K87" i="6"/>
  <c r="L88"/>
  <c r="J93" i="9"/>
  <c r="K89"/>
  <c r="K88" s="1"/>
  <c r="K87" s="1"/>
  <c r="K86" s="1"/>
  <c r="J89"/>
  <c r="J88" s="1"/>
  <c r="J87" s="1"/>
  <c r="J86" s="1"/>
  <c r="J28" i="18"/>
  <c r="K28" s="1"/>
  <c r="I28"/>
  <c r="J28" i="6"/>
  <c r="J86" i="18" l="1"/>
  <c r="K87"/>
  <c r="K86" i="6"/>
  <c r="L87"/>
  <c r="K36" i="9"/>
  <c r="K35" s="1"/>
  <c r="K34" s="1"/>
  <c r="K33" s="1"/>
  <c r="K32" s="1"/>
  <c r="K31" s="1"/>
  <c r="K30" s="1"/>
  <c r="J36"/>
  <c r="J35" s="1"/>
  <c r="J34" s="1"/>
  <c r="J33" s="1"/>
  <c r="J32" s="1"/>
  <c r="J31" s="1"/>
  <c r="J30" s="1"/>
  <c r="J85" i="18" l="1"/>
  <c r="K86"/>
  <c r="K85" i="6"/>
  <c r="L86"/>
  <c r="J79" i="18"/>
  <c r="K79" s="1"/>
  <c r="J83"/>
  <c r="I79"/>
  <c r="I83"/>
  <c r="I82" s="1"/>
  <c r="I81" s="1"/>
  <c r="I80" s="1"/>
  <c r="J54"/>
  <c r="I54"/>
  <c r="I53" s="1"/>
  <c r="I52" s="1"/>
  <c r="I51" s="1"/>
  <c r="J53" l="1"/>
  <c r="K54"/>
  <c r="J84"/>
  <c r="K84" s="1"/>
  <c r="K85"/>
  <c r="J82"/>
  <c r="K83"/>
  <c r="L85" i="6"/>
  <c r="K130" i="9"/>
  <c r="K83" i="6"/>
  <c r="L83" s="1"/>
  <c r="J81"/>
  <c r="J43" i="9" s="1"/>
  <c r="J42" s="1"/>
  <c r="J41" s="1"/>
  <c r="J40" s="1"/>
  <c r="J39" s="1"/>
  <c r="J38" s="1"/>
  <c r="J37" s="1"/>
  <c r="J82" i="6"/>
  <c r="J83"/>
  <c r="K54"/>
  <c r="J54"/>
  <c r="J53" s="1"/>
  <c r="J52" s="1"/>
  <c r="J21" i="9" s="1"/>
  <c r="J20" s="1"/>
  <c r="J19" s="1"/>
  <c r="J18" s="1"/>
  <c r="J17" s="1"/>
  <c r="J16" s="1"/>
  <c r="J15" s="1"/>
  <c r="K129" l="1"/>
  <c r="L130"/>
  <c r="J81" i="18"/>
  <c r="K82"/>
  <c r="J52"/>
  <c r="K53"/>
  <c r="K53" i="6"/>
  <c r="L54"/>
  <c r="K82"/>
  <c r="K148" i="9"/>
  <c r="J148"/>
  <c r="J147" s="1"/>
  <c r="J146" s="1"/>
  <c r="J145" s="1"/>
  <c r="J144" s="1"/>
  <c r="J143" s="1"/>
  <c r="J100" i="18"/>
  <c r="I100"/>
  <c r="I99" s="1"/>
  <c r="I98" s="1"/>
  <c r="I97" s="1"/>
  <c r="I96" s="1"/>
  <c r="K100" i="6"/>
  <c r="J100"/>
  <c r="J99" s="1"/>
  <c r="J98" s="1"/>
  <c r="J97" s="1"/>
  <c r="K128" i="9" l="1"/>
  <c r="L129"/>
  <c r="K147"/>
  <c r="L148"/>
  <c r="J80" i="18"/>
  <c r="K80" s="1"/>
  <c r="K81"/>
  <c r="J99"/>
  <c r="K100"/>
  <c r="J51"/>
  <c r="K51" s="1"/>
  <c r="K52"/>
  <c r="K52" i="6"/>
  <c r="L53"/>
  <c r="K99"/>
  <c r="L100"/>
  <c r="L82"/>
  <c r="K81"/>
  <c r="K14" i="9"/>
  <c r="K13" s="1"/>
  <c r="K12" s="1"/>
  <c r="K11" s="1"/>
  <c r="K10" s="1"/>
  <c r="K9" s="1"/>
  <c r="K8" s="1"/>
  <c r="J14"/>
  <c r="J13" s="1"/>
  <c r="J12" s="1"/>
  <c r="J11" s="1"/>
  <c r="J10" s="1"/>
  <c r="J9" s="1"/>
  <c r="J8" s="1"/>
  <c r="K50"/>
  <c r="K49" s="1"/>
  <c r="K48" s="1"/>
  <c r="K47" s="1"/>
  <c r="K46" s="1"/>
  <c r="K45" s="1"/>
  <c r="K44" s="1"/>
  <c r="J50"/>
  <c r="J49" s="1"/>
  <c r="J48" s="1"/>
  <c r="J47" s="1"/>
  <c r="J46" s="1"/>
  <c r="J45" s="1"/>
  <c r="J44" s="1"/>
  <c r="K57"/>
  <c r="K56" s="1"/>
  <c r="K55" s="1"/>
  <c r="K54" s="1"/>
  <c r="K53" s="1"/>
  <c r="K52" s="1"/>
  <c r="K51" s="1"/>
  <c r="J57"/>
  <c r="J56" s="1"/>
  <c r="J55" s="1"/>
  <c r="J54" s="1"/>
  <c r="J53" s="1"/>
  <c r="J52" s="1"/>
  <c r="J51" s="1"/>
  <c r="J50" i="18"/>
  <c r="J58"/>
  <c r="I50"/>
  <c r="I49" s="1"/>
  <c r="I48" s="1"/>
  <c r="I47" s="1"/>
  <c r="I58"/>
  <c r="I57" s="1"/>
  <c r="I56" s="1"/>
  <c r="I55" s="1"/>
  <c r="K50" i="6"/>
  <c r="J50"/>
  <c r="J49" s="1"/>
  <c r="J48" s="1"/>
  <c r="J47" s="1"/>
  <c r="K58"/>
  <c r="J58"/>
  <c r="J57" s="1"/>
  <c r="J56" s="1"/>
  <c r="J73" i="18"/>
  <c r="I73"/>
  <c r="I72" s="1"/>
  <c r="I71" s="1"/>
  <c r="I70" s="1"/>
  <c r="I69" s="1"/>
  <c r="I68" s="1"/>
  <c r="K73" i="6"/>
  <c r="J73"/>
  <c r="J72" s="1"/>
  <c r="J71" s="1"/>
  <c r="J70" s="1"/>
  <c r="J69" s="1"/>
  <c r="K127" i="9" l="1"/>
  <c r="L128"/>
  <c r="K146"/>
  <c r="L147"/>
  <c r="J72" i="18"/>
  <c r="K73"/>
  <c r="J49"/>
  <c r="K50"/>
  <c r="J57"/>
  <c r="K58"/>
  <c r="J98"/>
  <c r="K99"/>
  <c r="K72" i="6"/>
  <c r="L73"/>
  <c r="L52"/>
  <c r="K21" i="9"/>
  <c r="K20" s="1"/>
  <c r="K19" s="1"/>
  <c r="K18" s="1"/>
  <c r="K17" s="1"/>
  <c r="K16" s="1"/>
  <c r="K15" s="1"/>
  <c r="K49" i="6"/>
  <c r="L50"/>
  <c r="L81"/>
  <c r="K43" i="9"/>
  <c r="K42" s="1"/>
  <c r="K41" s="1"/>
  <c r="K40" s="1"/>
  <c r="K39" s="1"/>
  <c r="K38" s="1"/>
  <c r="K37" s="1"/>
  <c r="K98" i="6"/>
  <c r="L99"/>
  <c r="K57"/>
  <c r="L58"/>
  <c r="I46" i="18"/>
  <c r="K99" i="9"/>
  <c r="K98" s="1"/>
  <c r="K97" s="1"/>
  <c r="K96" s="1"/>
  <c r="K95" s="1"/>
  <c r="J99"/>
  <c r="J98" s="1"/>
  <c r="J97" s="1"/>
  <c r="J96" s="1"/>
  <c r="J95" s="1"/>
  <c r="J94" s="1"/>
  <c r="K71"/>
  <c r="K70" s="1"/>
  <c r="K69" s="1"/>
  <c r="K68" s="1"/>
  <c r="K67" s="1"/>
  <c r="K66" s="1"/>
  <c r="J71"/>
  <c r="J70" s="1"/>
  <c r="J69" s="1"/>
  <c r="J68" s="1"/>
  <c r="J67" s="1"/>
  <c r="J66" s="1"/>
  <c r="K29"/>
  <c r="K28" s="1"/>
  <c r="K27" s="1"/>
  <c r="K26" s="1"/>
  <c r="K25" s="1"/>
  <c r="K24" s="1"/>
  <c r="K23" s="1"/>
  <c r="K22" s="1"/>
  <c r="J29"/>
  <c r="J28" s="1"/>
  <c r="J27" s="1"/>
  <c r="J26" s="1"/>
  <c r="J25" s="1"/>
  <c r="J24" s="1"/>
  <c r="J23" s="1"/>
  <c r="J22" s="1"/>
  <c r="J32" i="18"/>
  <c r="I32"/>
  <c r="I31" s="1"/>
  <c r="I30" s="1"/>
  <c r="J17"/>
  <c r="I17"/>
  <c r="I16" s="1"/>
  <c r="I15" s="1"/>
  <c r="J109" i="6"/>
  <c r="K17"/>
  <c r="J17"/>
  <c r="J16" s="1"/>
  <c r="K32"/>
  <c r="J32"/>
  <c r="J31" s="1"/>
  <c r="L117"/>
  <c r="D27" i="1"/>
  <c r="E27" s="1"/>
  <c r="C27"/>
  <c r="K126" i="9" l="1"/>
  <c r="L127"/>
  <c r="K145"/>
  <c r="L146"/>
  <c r="J31" i="18"/>
  <c r="K32"/>
  <c r="J56"/>
  <c r="K57"/>
  <c r="J71"/>
  <c r="K72"/>
  <c r="J16"/>
  <c r="K17"/>
  <c r="J97"/>
  <c r="K98"/>
  <c r="J48"/>
  <c r="K49"/>
  <c r="L31" i="6"/>
  <c r="L32"/>
  <c r="K56"/>
  <c r="L56" s="1"/>
  <c r="L57"/>
  <c r="K97"/>
  <c r="L97" s="1"/>
  <c r="L98"/>
  <c r="K48"/>
  <c r="L49"/>
  <c r="K71"/>
  <c r="L72"/>
  <c r="K16"/>
  <c r="L17"/>
  <c r="I26" i="18"/>
  <c r="I29"/>
  <c r="I27" s="1"/>
  <c r="K125" i="9" l="1"/>
  <c r="L125" s="1"/>
  <c r="L126"/>
  <c r="K144"/>
  <c r="L145"/>
  <c r="J96" i="18"/>
  <c r="K96" s="1"/>
  <c r="K97"/>
  <c r="J70"/>
  <c r="K71"/>
  <c r="K30"/>
  <c r="K31"/>
  <c r="J47"/>
  <c r="K48"/>
  <c r="J15"/>
  <c r="K15" s="1"/>
  <c r="K16"/>
  <c r="J55"/>
  <c r="K55" s="1"/>
  <c r="K56"/>
  <c r="L16" i="6"/>
  <c r="K70"/>
  <c r="L71"/>
  <c r="L48"/>
  <c r="K47"/>
  <c r="L47" s="1"/>
  <c r="D24" i="1"/>
  <c r="E24" s="1"/>
  <c r="C24"/>
  <c r="K143" i="9" l="1"/>
  <c r="L143" s="1"/>
  <c r="L144"/>
  <c r="K47" i="18"/>
  <c r="J46"/>
  <c r="K46" s="1"/>
  <c r="J69"/>
  <c r="K70"/>
  <c r="K69" i="6"/>
  <c r="L69" s="1"/>
  <c r="L70"/>
  <c r="J26" i="18"/>
  <c r="K26" s="1"/>
  <c r="J68" l="1"/>
  <c r="K68" s="1"/>
  <c r="K69"/>
  <c r="J116" l="1"/>
  <c r="I116"/>
  <c r="I115" s="1"/>
  <c r="I114" s="1"/>
  <c r="I113" s="1"/>
  <c r="I112" s="1"/>
  <c r="I111" s="1"/>
  <c r="J109"/>
  <c r="I109"/>
  <c r="I108" s="1"/>
  <c r="I107" s="1"/>
  <c r="J106"/>
  <c r="I106"/>
  <c r="I105" s="1"/>
  <c r="I104" s="1"/>
  <c r="J95"/>
  <c r="I95"/>
  <c r="I94" s="1"/>
  <c r="I93" s="1"/>
  <c r="I92" s="1"/>
  <c r="I91" s="1"/>
  <c r="I90" s="1"/>
  <c r="J78"/>
  <c r="K78" s="1"/>
  <c r="I78"/>
  <c r="I77" s="1"/>
  <c r="I76" s="1"/>
  <c r="I75" s="1"/>
  <c r="J67"/>
  <c r="I67"/>
  <c r="I66" s="1"/>
  <c r="J65"/>
  <c r="K65" s="1"/>
  <c r="I65"/>
  <c r="J65" i="6"/>
  <c r="J39" i="18"/>
  <c r="I39"/>
  <c r="I38" s="1"/>
  <c r="I37" s="1"/>
  <c r="I36" s="1"/>
  <c r="I35" s="1"/>
  <c r="J29"/>
  <c r="K29" s="1"/>
  <c r="J25"/>
  <c r="J23"/>
  <c r="K23" s="1"/>
  <c r="I23"/>
  <c r="J14"/>
  <c r="K14" s="1"/>
  <c r="I14"/>
  <c r="K65" i="9"/>
  <c r="K124"/>
  <c r="L124" s="1"/>
  <c r="J124"/>
  <c r="K118"/>
  <c r="J118"/>
  <c r="J65"/>
  <c r="J123" i="18"/>
  <c r="I123"/>
  <c r="I122" s="1"/>
  <c r="I121" s="1"/>
  <c r="I120" s="1"/>
  <c r="I119" s="1"/>
  <c r="I118" s="1"/>
  <c r="I117" s="1"/>
  <c r="J45"/>
  <c r="I45"/>
  <c r="I44" s="1"/>
  <c r="I43" s="1"/>
  <c r="I42" s="1"/>
  <c r="I41" s="1"/>
  <c r="I40" s="1"/>
  <c r="J26" i="6"/>
  <c r="C29" i="1"/>
  <c r="D29"/>
  <c r="E29" s="1"/>
  <c r="D12" i="13"/>
  <c r="D11" s="1"/>
  <c r="C12"/>
  <c r="C11" s="1"/>
  <c r="C10" s="1"/>
  <c r="D8"/>
  <c r="D7" s="1"/>
  <c r="C8"/>
  <c r="C7" s="1"/>
  <c r="K26" i="6"/>
  <c r="K23"/>
  <c r="J23"/>
  <c r="K14"/>
  <c r="J14"/>
  <c r="J13" s="1"/>
  <c r="J12" s="1"/>
  <c r="K39"/>
  <c r="J39"/>
  <c r="J38" s="1"/>
  <c r="J92" i="9"/>
  <c r="J91" s="1"/>
  <c r="K45" i="6"/>
  <c r="J45"/>
  <c r="J44" s="1"/>
  <c r="K67"/>
  <c r="J67"/>
  <c r="K65"/>
  <c r="K79"/>
  <c r="J79"/>
  <c r="J78" s="1"/>
  <c r="K95"/>
  <c r="J95"/>
  <c r="J94" s="1"/>
  <c r="J93" s="1"/>
  <c r="J92" s="1"/>
  <c r="J91" s="1"/>
  <c r="K106"/>
  <c r="K109"/>
  <c r="J108"/>
  <c r="J106"/>
  <c r="J105" s="1"/>
  <c r="K116"/>
  <c r="J116"/>
  <c r="J115" s="1"/>
  <c r="J114" s="1"/>
  <c r="J113" s="1"/>
  <c r="J112" s="1"/>
  <c r="J111" s="1"/>
  <c r="K123"/>
  <c r="J123"/>
  <c r="J122" s="1"/>
  <c r="D10" i="1"/>
  <c r="D12"/>
  <c r="E12" s="1"/>
  <c r="D14"/>
  <c r="E14" s="1"/>
  <c r="D16"/>
  <c r="D19"/>
  <c r="E19" s="1"/>
  <c r="C19"/>
  <c r="C16"/>
  <c r="C14"/>
  <c r="C12"/>
  <c r="C10"/>
  <c r="C9" s="1"/>
  <c r="L118" i="9" l="1"/>
  <c r="J38" i="18"/>
  <c r="K39"/>
  <c r="J122"/>
  <c r="K123"/>
  <c r="J105"/>
  <c r="K106"/>
  <c r="J115"/>
  <c r="K116"/>
  <c r="J44"/>
  <c r="K45"/>
  <c r="J66"/>
  <c r="J94"/>
  <c r="K95"/>
  <c r="J108"/>
  <c r="K25"/>
  <c r="K122" i="6"/>
  <c r="L122" s="1"/>
  <c r="L123"/>
  <c r="K93" i="9"/>
  <c r="K92" s="1"/>
  <c r="K91" s="1"/>
  <c r="K90" s="1"/>
  <c r="K85" s="1"/>
  <c r="L28" i="6"/>
  <c r="K22"/>
  <c r="L23"/>
  <c r="K108"/>
  <c r="K13"/>
  <c r="L14"/>
  <c r="L65"/>
  <c r="K94"/>
  <c r="L95"/>
  <c r="K84" i="9"/>
  <c r="L26" i="6"/>
  <c r="K44"/>
  <c r="L44" s="1"/>
  <c r="L45"/>
  <c r="K115"/>
  <c r="L116"/>
  <c r="K105"/>
  <c r="L105" s="1"/>
  <c r="L106"/>
  <c r="K78"/>
  <c r="L78" s="1"/>
  <c r="L79"/>
  <c r="K38"/>
  <c r="L38" s="1"/>
  <c r="L39"/>
  <c r="D9" i="1"/>
  <c r="E9" s="1"/>
  <c r="E10"/>
  <c r="E16"/>
  <c r="J22" i="6"/>
  <c r="I103" i="18"/>
  <c r="I102" s="1"/>
  <c r="I101" s="1"/>
  <c r="J76"/>
  <c r="K76" s="1"/>
  <c r="J77"/>
  <c r="K77" s="1"/>
  <c r="J104" i="6"/>
  <c r="J103" s="1"/>
  <c r="J102" s="1"/>
  <c r="J84" i="9"/>
  <c r="J25" i="6"/>
  <c r="J21" s="1"/>
  <c r="K123" i="9"/>
  <c r="K117"/>
  <c r="K78"/>
  <c r="K77" s="1"/>
  <c r="K76" s="1"/>
  <c r="K136"/>
  <c r="K159"/>
  <c r="K158" s="1"/>
  <c r="K157" s="1"/>
  <c r="K156" s="1"/>
  <c r="K155" s="1"/>
  <c r="K112"/>
  <c r="L112" s="1"/>
  <c r="K142"/>
  <c r="K141" s="1"/>
  <c r="K140" s="1"/>
  <c r="K137" s="1"/>
  <c r="J154"/>
  <c r="J153" s="1"/>
  <c r="J152" s="1"/>
  <c r="J78"/>
  <c r="J77" s="1"/>
  <c r="J76" s="1"/>
  <c r="J75" s="1"/>
  <c r="J74" s="1"/>
  <c r="J73" s="1"/>
  <c r="J136"/>
  <c r="J135" s="1"/>
  <c r="J134" s="1"/>
  <c r="J131" s="1"/>
  <c r="J159"/>
  <c r="J158" s="1"/>
  <c r="J157" s="1"/>
  <c r="J156" s="1"/>
  <c r="J155" s="1"/>
  <c r="I25" i="18"/>
  <c r="J112" i="9"/>
  <c r="J142"/>
  <c r="K154"/>
  <c r="J123"/>
  <c r="J122" s="1"/>
  <c r="J119" s="1"/>
  <c r="J90"/>
  <c r="J85" s="1"/>
  <c r="I110" i="18"/>
  <c r="I64"/>
  <c r="I63" s="1"/>
  <c r="I74"/>
  <c r="I13"/>
  <c r="I12" s="1"/>
  <c r="I11" s="1"/>
  <c r="I22"/>
  <c r="I21" s="1"/>
  <c r="J22"/>
  <c r="J13"/>
  <c r="J64"/>
  <c r="K64" i="6"/>
  <c r="D10" i="13"/>
  <c r="J121" i="6"/>
  <c r="J120" s="1"/>
  <c r="J119" s="1"/>
  <c r="J118" s="1"/>
  <c r="J64"/>
  <c r="J63" s="1"/>
  <c r="J62" s="1"/>
  <c r="J64" i="9"/>
  <c r="J63" s="1"/>
  <c r="J11" i="6"/>
  <c r="J10" s="1"/>
  <c r="J77"/>
  <c r="J37"/>
  <c r="J36" s="1"/>
  <c r="J165" i="9"/>
  <c r="J164" s="1"/>
  <c r="J163" s="1"/>
  <c r="K165"/>
  <c r="K37" i="6"/>
  <c r="K64" i="9"/>
  <c r="K63" s="1"/>
  <c r="J117"/>
  <c r="J116" s="1"/>
  <c r="J43" i="6"/>
  <c r="J42" s="1"/>
  <c r="J41" s="1"/>
  <c r="K43"/>
  <c r="K121"/>
  <c r="K135" i="9" l="1"/>
  <c r="L136"/>
  <c r="K164"/>
  <c r="L165"/>
  <c r="K122"/>
  <c r="L123"/>
  <c r="K153"/>
  <c r="L154"/>
  <c r="K116"/>
  <c r="L117"/>
  <c r="K27" i="18"/>
  <c r="J63"/>
  <c r="K64"/>
  <c r="J93"/>
  <c r="K94"/>
  <c r="J43"/>
  <c r="K44"/>
  <c r="J104"/>
  <c r="K105"/>
  <c r="J37"/>
  <c r="K38"/>
  <c r="J21"/>
  <c r="K21" s="1"/>
  <c r="K22"/>
  <c r="J12"/>
  <c r="K13"/>
  <c r="J107"/>
  <c r="J114"/>
  <c r="K115"/>
  <c r="J121"/>
  <c r="K122"/>
  <c r="K104" i="6"/>
  <c r="K103" s="1"/>
  <c r="K42"/>
  <c r="L43"/>
  <c r="L104"/>
  <c r="K36"/>
  <c r="L36" s="1"/>
  <c r="L37"/>
  <c r="K93"/>
  <c r="L94"/>
  <c r="L13"/>
  <c r="L22"/>
  <c r="K63"/>
  <c r="L64"/>
  <c r="K114"/>
  <c r="L115"/>
  <c r="K120"/>
  <c r="L121"/>
  <c r="L21"/>
  <c r="L25"/>
  <c r="K77"/>
  <c r="D8" i="1"/>
  <c r="D7" s="1"/>
  <c r="E8"/>
  <c r="J76" i="6"/>
  <c r="J75" s="1"/>
  <c r="J141" i="9"/>
  <c r="J140" s="1"/>
  <c r="J137" s="1"/>
  <c r="J111"/>
  <c r="J110" s="1"/>
  <c r="J107" s="1"/>
  <c r="K139"/>
  <c r="K138" s="1"/>
  <c r="I10" i="18"/>
  <c r="I9" s="1"/>
  <c r="J133" i="9"/>
  <c r="J132" s="1"/>
  <c r="J149"/>
  <c r="K61" i="6"/>
  <c r="K121" i="9"/>
  <c r="I24" i="18"/>
  <c r="I20" s="1"/>
  <c r="I89"/>
  <c r="J121" i="9"/>
  <c r="J120" s="1"/>
  <c r="K60"/>
  <c r="K62"/>
  <c r="K61" s="1"/>
  <c r="J60"/>
  <c r="J59" s="1"/>
  <c r="J62"/>
  <c r="J61" s="1"/>
  <c r="J160"/>
  <c r="J162"/>
  <c r="J161" s="1"/>
  <c r="J151"/>
  <c r="J150" s="1"/>
  <c r="J113"/>
  <c r="J115"/>
  <c r="J114" s="1"/>
  <c r="K73"/>
  <c r="K75"/>
  <c r="K74" s="1"/>
  <c r="K111"/>
  <c r="I62" i="18"/>
  <c r="I61" s="1"/>
  <c r="I60" s="1"/>
  <c r="I59" s="1"/>
  <c r="C32" i="1"/>
  <c r="D32"/>
  <c r="J61" i="6"/>
  <c r="J60" s="1"/>
  <c r="J90"/>
  <c r="K83" i="9"/>
  <c r="K82" s="1"/>
  <c r="K79" s="1"/>
  <c r="J20" i="6"/>
  <c r="J19" s="1"/>
  <c r="J9" s="1"/>
  <c r="J83" i="9"/>
  <c r="J82" s="1"/>
  <c r="J79" s="1"/>
  <c r="J72" s="1"/>
  <c r="K120" l="1"/>
  <c r="L120" s="1"/>
  <c r="L121"/>
  <c r="K113"/>
  <c r="L113" s="1"/>
  <c r="L116"/>
  <c r="K119"/>
  <c r="L119" s="1"/>
  <c r="L122"/>
  <c r="K134"/>
  <c r="L135"/>
  <c r="K152"/>
  <c r="L153"/>
  <c r="K163"/>
  <c r="L164"/>
  <c r="J106"/>
  <c r="K110"/>
  <c r="L110" s="1"/>
  <c r="L111"/>
  <c r="K115"/>
  <c r="J74" i="18"/>
  <c r="K74" s="1"/>
  <c r="K75"/>
  <c r="J120"/>
  <c r="K121"/>
  <c r="K104"/>
  <c r="J103"/>
  <c r="J92"/>
  <c r="K93"/>
  <c r="J113"/>
  <c r="K114"/>
  <c r="K12"/>
  <c r="J36"/>
  <c r="K37"/>
  <c r="J42"/>
  <c r="K43"/>
  <c r="J62"/>
  <c r="K63"/>
  <c r="K24"/>
  <c r="L77" i="6"/>
  <c r="K76"/>
  <c r="K60"/>
  <c r="L60" s="1"/>
  <c r="L61"/>
  <c r="L12"/>
  <c r="K11"/>
  <c r="K10" s="1"/>
  <c r="K41"/>
  <c r="L41" s="1"/>
  <c r="L42"/>
  <c r="L114"/>
  <c r="K113"/>
  <c r="K92"/>
  <c r="L93"/>
  <c r="K102"/>
  <c r="L102" s="1"/>
  <c r="L103"/>
  <c r="K119"/>
  <c r="L120"/>
  <c r="K62"/>
  <c r="L62" s="1"/>
  <c r="L63"/>
  <c r="K20"/>
  <c r="E32" i="1"/>
  <c r="J7" i="6"/>
  <c r="C20" i="13" s="1"/>
  <c r="C19" s="1"/>
  <c r="C18" s="1"/>
  <c r="C23" i="1"/>
  <c r="J139" i="9"/>
  <c r="J138" s="1"/>
  <c r="J109"/>
  <c r="J108" s="1"/>
  <c r="I19" i="18"/>
  <c r="I18" s="1"/>
  <c r="K107" i="9"/>
  <c r="J58"/>
  <c r="J81"/>
  <c r="J80" s="1"/>
  <c r="K81"/>
  <c r="K80" s="1"/>
  <c r="L58" l="1"/>
  <c r="L152"/>
  <c r="K151"/>
  <c r="K149"/>
  <c r="L149" s="1"/>
  <c r="L107"/>
  <c r="L163"/>
  <c r="K162"/>
  <c r="K160"/>
  <c r="L160" s="1"/>
  <c r="K131"/>
  <c r="L131" s="1"/>
  <c r="L134"/>
  <c r="K133"/>
  <c r="K114"/>
  <c r="L114" s="1"/>
  <c r="L115"/>
  <c r="K109"/>
  <c r="J19" i="18"/>
  <c r="K20"/>
  <c r="J61"/>
  <c r="K62"/>
  <c r="J35"/>
  <c r="K35" s="1"/>
  <c r="K36"/>
  <c r="J112"/>
  <c r="K113"/>
  <c r="J102"/>
  <c r="K103"/>
  <c r="J41"/>
  <c r="K42"/>
  <c r="K11"/>
  <c r="J10"/>
  <c r="J91"/>
  <c r="K92"/>
  <c r="J119"/>
  <c r="K120"/>
  <c r="L76" i="6"/>
  <c r="K75"/>
  <c r="L75" s="1"/>
  <c r="L20"/>
  <c r="K91"/>
  <c r="L92"/>
  <c r="K118"/>
  <c r="L119"/>
  <c r="K112"/>
  <c r="L113"/>
  <c r="L10"/>
  <c r="L11"/>
  <c r="E23" i="1"/>
  <c r="E7"/>
  <c r="C7"/>
  <c r="C17" i="13" s="1"/>
  <c r="C16" s="1"/>
  <c r="C15" s="1"/>
  <c r="C14" s="1"/>
  <c r="J105" i="9"/>
  <c r="J7" s="1"/>
  <c r="I8" i="18"/>
  <c r="I7" s="1"/>
  <c r="D17" i="13"/>
  <c r="K108" i="9" l="1"/>
  <c r="L108" s="1"/>
  <c r="L109"/>
  <c r="K150"/>
  <c r="L150" s="1"/>
  <c r="L151"/>
  <c r="K132"/>
  <c r="L132" s="1"/>
  <c r="L133"/>
  <c r="K161"/>
  <c r="L161" s="1"/>
  <c r="L162"/>
  <c r="J118" i="18"/>
  <c r="K119"/>
  <c r="J101"/>
  <c r="K101" s="1"/>
  <c r="K102"/>
  <c r="J18"/>
  <c r="K18" s="1"/>
  <c r="K19"/>
  <c r="J9"/>
  <c r="K10"/>
  <c r="J90"/>
  <c r="K91"/>
  <c r="J40"/>
  <c r="K40" s="1"/>
  <c r="K41"/>
  <c r="J111"/>
  <c r="K112"/>
  <c r="J60"/>
  <c r="K61"/>
  <c r="L118" i="6"/>
  <c r="K8"/>
  <c r="K7" s="1"/>
  <c r="L19"/>
  <c r="K111"/>
  <c r="L111" s="1"/>
  <c r="L112"/>
  <c r="L91"/>
  <c r="K90"/>
  <c r="L90" s="1"/>
  <c r="D16" i="13"/>
  <c r="E17"/>
  <c r="C6"/>
  <c r="L106" i="9" l="1"/>
  <c r="J110" i="18"/>
  <c r="K110" s="1"/>
  <c r="K111"/>
  <c r="K90"/>
  <c r="J89"/>
  <c r="K89" s="1"/>
  <c r="J117"/>
  <c r="K117" s="1"/>
  <c r="K118"/>
  <c r="J59"/>
  <c r="K59" s="1"/>
  <c r="K60"/>
  <c r="K9"/>
  <c r="J8"/>
  <c r="L9" i="6"/>
  <c r="D15" i="13"/>
  <c r="E16"/>
  <c r="L105" i="9" l="1"/>
  <c r="K7"/>
  <c r="L7" s="1"/>
  <c r="K7" i="18"/>
  <c r="K8"/>
  <c r="L8" i="6"/>
  <c r="E15" i="13"/>
  <c r="D20" l="1"/>
  <c r="L7" i="6"/>
  <c r="D19" i="13" l="1"/>
  <c r="E20"/>
  <c r="D18" l="1"/>
  <c r="E19"/>
  <c r="E18" l="1"/>
  <c r="D14"/>
  <c r="D6" l="1"/>
  <c r="E6" s="1"/>
  <c r="E14"/>
</calcChain>
</file>

<file path=xl/sharedStrings.xml><?xml version="1.0" encoding="utf-8"?>
<sst xmlns="http://schemas.openxmlformats.org/spreadsheetml/2006/main" count="2361" uniqueCount="241">
  <si>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</si>
  <si>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</si>
  <si>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</si>
  <si>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</si>
  <si>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</si>
  <si>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</si>
  <si>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</si>
  <si>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</si>
  <si>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</si>
  <si>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</si>
  <si>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</si>
  <si>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</si>
  <si>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</si>
  <si>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</si>
  <si>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</si>
  <si>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</si>
  <si>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</si>
  <si>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</si>
  <si>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</si>
  <si>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</si>
  <si>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</si>
  <si>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</si>
  <si>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</si>
  <si>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</si>
  <si>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</si>
  <si>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</si>
  <si>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</si>
  <si>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</si>
  <si>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</si>
  <si>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</si>
  <si>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</si>
  <si>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</si>
  <si>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</si>
  <si>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</si>
  <si>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</si>
  <si>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</si>
  <si>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</si>
  <si>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</si>
  <si>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</si>
  <si>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</si>
  <si>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</si>
  <si>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</si>
  <si>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</si>
  <si>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</si>
  <si>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</si>
  <si>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</si>
  <si>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</si>
  <si>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</si>
  <si>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</si>
  <si>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</si>
  <si>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</si>
  <si>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</si>
  <si>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</si>
  <si>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</si>
  <si>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</si>
  <si>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</si>
  <si>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</si>
  <si>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</si>
  <si>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</si>
  <si>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</si>
  <si>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</si>
  <si>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</si>
  <si>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</si>
  <si>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</si>
  <si>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</si>
  <si>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</si>
  <si>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</si>
  <si>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</si>
  <si>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</si>
  <si>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</si>
  <si>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</si>
  <si>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</si>
  <si>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</si>
  <si>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</si>
  <si>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</si>
  <si>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</si>
  <si>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</si>
  <si>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</si>
  <si>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</si>
  <si>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</si>
  <si>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</si>
  <si>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</si>
  <si>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</si>
  <si>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</si>
  <si>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</si>
  <si>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</si>
  <si>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</si>
  <si>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</si>
  <si>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</si>
  <si>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</si>
  <si>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</si>
  <si>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</si>
  <si>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</si>
  <si>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</si>
  <si>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</si>
  <si>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</si>
  <si>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</si>
  <si>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</si>
  <si>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</si>
  <si>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</si>
  <si>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</si>
  <si>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</si>
  <si>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</si>
  <si>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</si>
  <si>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</si>
  <si>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</si>
  <si>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</si>
  <si>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</si>
  <si>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</si>
  <si>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</si>
  <si>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</si>
  <si>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</si>
  <si>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</si>
  <si>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</si>
  <si>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</si>
  <si>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</si>
  <si>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</si>
  <si>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</si>
  <si>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</si>
  <si>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</si>
  <si>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</si>
  <si>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</si>
  <si>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</si>
  <si>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</si>
  <si>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</si>
  <si>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</si>
  <si>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</si>
  <si>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</si>
  <si>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</si>
  <si>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</si>
  <si>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</si>
  <si>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</si>
  <si>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</si>
  <si>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</si>
  <si>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</si>
  <si>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</si>
  <si>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</si>
  <si>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</si>
  <si>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</si>
  <si>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</si>
  <si>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</si>
  <si>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</si>
  <si>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</si>
  <si>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</si>
  <si>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</si>
  <si>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</si>
  <si>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</si>
  <si>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</si>
  <si>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</si>
  <si>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</si>
  <si>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</si>
  <si>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</si>
  <si>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</si>
  <si>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</si>
  <si>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</si>
  <si>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</si>
  <si>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</si>
  <si>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</si>
  <si>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</si>
  <si>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</si>
  <si>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</si>
  <si>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</si>
  <si>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</si>
  <si>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</si>
  <si>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</si>
  <si>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</si>
  <si>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</si>
  <si>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</si>
  <si>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</si>
  <si>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</si>
  <si>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</si>
  <si>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</si>
  <si>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</si>
  <si>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</si>
  <si>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</si>
  <si>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</si>
  <si>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</si>
  <si>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</si>
  <si>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</si>
  <si>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</si>
  <si>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</si>
  <si>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</si>
  <si>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</si>
  <si>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</si>
  <si>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</si>
  <si>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</si>
  <si>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</si>
  <si>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</si>
  <si>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</si>
  <si>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</si>
  <si>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Основное мероприятие "Оформление прав собственности на бесхозяйные объекты инженерной инфраструктуры"</t>
  </si>
  <si>
    <t>Оформление прав собственности на бесхозяйные объекты инженерной инфраструктуры</t>
  </si>
  <si>
    <t>S6140</t>
  </si>
  <si>
    <t>Муниципальная программа "Энергосбережение и повышение энергетической эффективности на территории Паевского сельского поселения Кадошкинского муниципального района Республики Мордовия на 2023 – 2025 годы 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</si>
  <si>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</si>
  <si>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</si>
  <si>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</si>
  <si>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</si>
  <si>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</si>
  <si>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</si>
  <si>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</si>
  <si>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</si>
  <si>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</si>
  <si>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</si>
  <si>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</si>
  <si>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</si>
  <si>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</si>
  <si>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</si>
  <si>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</si>
  <si>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</si>
  <si>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</si>
  <si>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</si>
  <si>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</si>
  <si>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</si>
  <si>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</si>
  <si>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</si>
  <si>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</si>
  <si>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Исполнение судебных актов</t>
  </si>
  <si>
    <t>830</t>
  </si>
  <si>
    <t>42510</t>
  </si>
  <si>
    <t>Содержание автомобильных дорог общего пользования местного значения и искусственных сооружений на них</t>
  </si>
  <si>
    <t>00020700000000000000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</si>
  <si>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</si>
  <si>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</si>
  <si>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</si>
  <si>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91811302995100000130</t>
  </si>
  <si>
    <t>00011300000000000000</t>
  </si>
  <si>
    <t>ДОХОДЫ ОТ ОКАЗАНИЯ ПЛАТНЫХ УСЛУГ И КОМПЕНСАЦИИ ЗАТРАТ ГОСУДАРСТВА</t>
  </si>
  <si>
    <t>Прочие доходы от компенсации затрат бюджетов сельских поселений</t>
  </si>
  <si>
    <t>Приложение 1                                                                              к решению Совета депутатов Паевского сельского поселения "Об исполнении бюджета Паевского сельского поселения Кадошкинского муниципального района Республики Мордовия за 2023 год"</t>
  </si>
  <si>
    <t>Приложение 2                                                                              к решению Совета депутатов Паевского сельского поселения "Об исполнении бюджета Паевского сельского поселения Кадошкинского муниципального района Республики Мордовия за 2023 год"</t>
  </si>
  <si>
    <t>Приложение 3                                                                              к решению Совета депутатов Паевского сельского поселения "Об исполнении бюджета Паевского сельского поселения Кадошкинского муниципального района Республики Мордовия за 2023 год"</t>
  </si>
  <si>
    <t>Приложение 4                                                                              к решению Совета депутатов Паевского сельского поселения "Об исполнении бюджета Паевского сельского поселения Кадошкинского муниципального района Республики Мордовия за 2023 год"</t>
  </si>
  <si>
    <t>Приложение 5                                                                              к решению Совета депутатов Паевского сельского поселения "Об исполнении бюджета Паевского сельского поселения Кадошкинского муниципального района Республики Мордовия за 2023 год"</t>
  </si>
  <si>
    <t>План 2023 год</t>
  </si>
  <si>
    <t>Исполнение 2023 год</t>
  </si>
  <si>
    <t>% исполнения</t>
  </si>
  <si>
    <t>ВЕДОМСТВЕННАЯ СТРУКТУРА
РАСХОДОВ БЮДЖЕТА ПАЕВСКОГО СЕЛЬСКОГО ПОСЕЛЕНИЯ КАДОШКИНСКОГО МУНИЦИПАЛЬНОГО РАЙОНА РЕСПУБЛИКИ МОРДОВИЯ НА 2023 ГОД</t>
  </si>
  <si>
    <t xml:space="preserve"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</t>
  </si>
  <si>
    <t xml:space="preserve"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</si>
  <si>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2023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</si>
</sst>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0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3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6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6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3" applyNumberFormat="1" applyFont="1" applyBorder="1" applyAlignment="1">
      <alignment horizontal="center"/>
    </xf>
    <xf numFmtId="0" fontId="4" fillId="0" borderId="0" xfId="3" applyFont="1" applyBorder="1"/>
    <xf numFmtId="165" fontId="3" fillId="0" borderId="1" xfId="3" applyNumberFormat="1" applyFont="1" applyBorder="1" applyAlignment="1">
      <alignment horizontal="center"/>
    </xf>
    <xf numFmtId="49" fontId="3" fillId="0" borderId="1" xfId="3" applyNumberFormat="1" applyFont="1" applyBorder="1" applyAlignment="1">
      <alignment horizontal="center" vertical="center"/>
    </xf>
    <xf numFmtId="165" fontId="3" fillId="0" borderId="0" xfId="3" applyNumberFormat="1" applyFont="1" applyBorder="1"/>
    <xf numFmtId="49" fontId="4" fillId="0" borderId="1" xfId="3" applyNumberFormat="1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2" borderId="0" xfId="3" applyFont="1" applyFill="1" applyBorder="1" applyAlignment="1"/>
    <xf numFmtId="0" fontId="3" fillId="2" borderId="0" xfId="3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6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7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7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5" xfId="1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6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3" borderId="1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3" applyFont="1" applyFill="1" applyBorder="1" applyAlignment="1">
      <alignment horizontal="left"/>
    </xf>
    <xf numFmtId="0" fontId="5" fillId="2" borderId="0" xfId="3" applyFont="1" applyFill="1" applyBorder="1" applyAlignment="1">
      <alignment horizontal="left" vertical="top" wrapText="1"/>
    </xf>
    <xf numFmtId="0" fontId="3" fillId="2" borderId="0" xfId="3" applyFont="1" applyFill="1" applyBorder="1" applyAlignment="1">
      <alignment horizontal="left" vertical="top" wrapText="1"/>
    </xf>
    <xf numFmtId="0" fontId="3" fillId="2" borderId="14" xfId="3" applyFont="1" applyFill="1" applyBorder="1" applyAlignment="1"/>
    <xf numFmtId="0" fontId="3" fillId="2" borderId="0" xfId="3" applyFont="1" applyFill="1" applyBorder="1" applyAlignment="1">
      <alignment horizontal="right"/>
    </xf>
    <xf numFmtId="0" fontId="3" fillId="0" borderId="1" xfId="3" applyFont="1" applyBorder="1" applyAlignment="1">
      <alignment horizontal="center" vertical="justify"/>
    </xf>
    <xf numFmtId="49" fontId="4" fillId="0" borderId="1" xfId="3" applyNumberFormat="1" applyFont="1" applyBorder="1" applyAlignment="1">
      <alignment horizontal="left" vertical="top" wrapText="1"/>
    </xf>
    <xf numFmtId="0" fontId="3" fillId="0" borderId="1" xfId="3" applyFont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 vertical="top" wrapText="1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4" fontId="4" fillId="0" borderId="12" xfId="0" applyNumberFormat="1" applyFont="1" applyBorder="1"/>
    <xf numFmtId="0" fontId="3" fillId="0" borderId="17" xfId="0" applyFont="1" applyBorder="1" applyAlignment="1">
      <alignment horizontal="justify" vertical="top" wrapText="1"/>
    </xf>
    <xf numFmtId="0" fontId="4" fillId="2" borderId="13" xfId="0" applyFont="1" applyFill="1" applyBorder="1" applyAlignment="1">
      <alignment horizontal="center" vertical="top" wrapText="1"/>
    </xf>
    <xf numFmtId="166" fontId="3" fillId="0" borderId="18" xfId="0" applyNumberFormat="1" applyFont="1" applyFill="1" applyBorder="1" applyAlignment="1">
      <alignment horizontal="right" vertical="top" wrapText="1"/>
    </xf>
    <xf numFmtId="165" fontId="3" fillId="0" borderId="18" xfId="4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top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Border="1" applyAlignment="1">
      <alignment vertical="top" wrapText="1"/>
    </xf>
    <xf numFmtId="49" fontId="3" fillId="0" borderId="7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/>
    </xf>
    <xf numFmtId="49" fontId="4" fillId="2" borderId="10" xfId="1" applyNumberFormat="1" applyFont="1" applyFill="1" applyBorder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4" fillId="2" borderId="2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22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3" fillId="0" borderId="6" xfId="0" applyNumberFormat="1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0" fontId="4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6" fontId="3" fillId="0" borderId="6" xfId="0" applyNumberFormat="1" applyFont="1" applyFill="1" applyBorder="1" applyAlignment="1">
      <alignment horizontal="right" vertical="top" wrapText="1"/>
    </xf>
    <xf numFmtId="165" fontId="8" fillId="0" borderId="6" xfId="0" applyNumberFormat="1" applyFont="1" applyFill="1" applyBorder="1" applyAlignment="1">
      <alignment horizontal="right" vertical="top" wrapText="1"/>
    </xf>
    <xf numFmtId="166" fontId="4" fillId="0" borderId="6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3" xfId="0" applyFont="1" applyFill="1" applyBorder="1" applyAlignment="1">
      <alignment horizontal="right"/>
    </xf>
    <xf numFmtId="0" fontId="14" fillId="0" borderId="19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3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Border="1" applyAlignment="1">
      <alignment vertical="top"/>
    </xf>
    <xf numFmtId="164" fontId="3" fillId="0" borderId="6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</cellXfs>
  <cellStyles count="6">
    <cellStyle name="Обычный" xfId="0" builtinId="0"/>
    <cellStyle name="Обычный 2" xfId="5"/>
    <cellStyle name="Обычный_reports-dohod-NC" xfId="1"/>
    <cellStyle name="Обычный_tmp305" xfId="2"/>
    <cellStyle name="Обычный_З_15_Приложение 16 - Источники дефицита" xfId="3"/>
    <cellStyle name="Финансовый" xfId="4" builtinId="3"/>
  </cellStyles>
  <dxfs count="77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5"/>
  <sheetViews>
    <sheetView view="pageBreakPreview" zoomScaleNormal="75" zoomScaleSheetLayoutView="100" workbookViewId="0">
      <selection activeCell="D12" sqref="D12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2" customWidth="1"/>
    <col min="5" max="5" width="14.85546875" style="12" customWidth="1"/>
    <col min="6" max="6" width="10" style="171" customWidth="1"/>
    <col min="7" max="8" width="8.5703125" style="172"/>
    <col min="9" max="16384" width="8.5703125" style="12"/>
  </cols>
  <sheetData>
    <row r="1" spans="1:5" ht="100.5" customHeight="1">
      <c r="A1" s="9"/>
      <c r="B1" s="9"/>
      <c r="C1" s="181" t="s">
        <v>229</v>
      </c>
      <c r="D1" s="181"/>
      <c r="E1" s="181"/>
    </row>
    <row r="2" spans="1:5" ht="42" customHeight="1">
      <c r="A2" s="187" t="s">
        <v>141</v>
      </c>
      <c r="B2" s="187"/>
      <c r="C2" s="187"/>
      <c r="D2" s="187"/>
      <c r="E2" s="187"/>
    </row>
    <row r="3" spans="1:5">
      <c r="A3" s="29"/>
      <c r="B3" s="29"/>
      <c r="C3" s="188" t="s">
        <v>0</v>
      </c>
      <c r="D3" s="188"/>
      <c r="E3" s="188"/>
    </row>
    <row r="4" spans="1:5" ht="32.25" customHeight="1">
      <c r="A4" s="183" t="s">
        <v>1</v>
      </c>
      <c r="B4" s="185" t="s">
        <v>2</v>
      </c>
      <c r="C4" s="182" t="s">
        <v>3</v>
      </c>
      <c r="D4" s="182"/>
      <c r="E4" s="182"/>
    </row>
    <row r="5" spans="1:5" ht="31.5">
      <c r="A5" s="184"/>
      <c r="B5" s="186"/>
      <c r="C5" s="41" t="s">
        <v>234</v>
      </c>
      <c r="D5" s="41" t="s">
        <v>235</v>
      </c>
      <c r="E5" s="41" t="s">
        <v>236</v>
      </c>
    </row>
    <row r="6" spans="1:5">
      <c r="A6" s="13">
        <v>1</v>
      </c>
      <c r="B6" s="13">
        <v>2</v>
      </c>
      <c r="C6" s="14">
        <v>3</v>
      </c>
      <c r="D6" s="14">
        <v>4</v>
      </c>
      <c r="E6" s="42">
        <v>5</v>
      </c>
    </row>
    <row r="7" spans="1:5">
      <c r="A7" s="15"/>
      <c r="B7" s="16" t="s">
        <v>4</v>
      </c>
      <c r="C7" s="17">
        <f>SUM(C8+C23+C34)</f>
        <v>2741.85</v>
      </c>
      <c r="D7" s="17">
        <f>SUM(D8+D23+D34)</f>
        <v>2830.6413000000002</v>
      </c>
      <c r="E7" s="197">
        <f t="shared" ref="E7:E10" si="0">D7/C7*100</f>
        <v>103.23837190218283</v>
      </c>
    </row>
    <row r="8" spans="1:5">
      <c r="A8" s="18" t="s">
        <v>70</v>
      </c>
      <c r="B8" s="16" t="s">
        <v>76</v>
      </c>
      <c r="C8" s="19">
        <f>SUM(C9+C12+C14+C16+C19+C21)</f>
        <v>583.4</v>
      </c>
      <c r="D8" s="19">
        <f>SUM(D9+D12+D14+D16+D19+D21)</f>
        <v>672.1413</v>
      </c>
      <c r="E8" s="197">
        <f t="shared" si="0"/>
        <v>115.21105587932807</v>
      </c>
    </row>
    <row r="9" spans="1:5">
      <c r="A9" s="18" t="s">
        <v>71</v>
      </c>
      <c r="B9" s="16" t="s">
        <v>5</v>
      </c>
      <c r="C9" s="19">
        <f t="shared" ref="C9:E10" si="1">SUM(C10)</f>
        <v>82.7</v>
      </c>
      <c r="D9" s="19">
        <f t="shared" si="1"/>
        <v>97.2</v>
      </c>
      <c r="E9" s="197">
        <f t="shared" si="0"/>
        <v>117.53325272067714</v>
      </c>
    </row>
    <row r="10" spans="1:5" ht="16.5" thickBot="1">
      <c r="A10" s="18" t="s">
        <v>6</v>
      </c>
      <c r="B10" s="16" t="s">
        <v>7</v>
      </c>
      <c r="C10" s="126">
        <f t="shared" si="1"/>
        <v>82.7</v>
      </c>
      <c r="D10" s="126">
        <f t="shared" si="1"/>
        <v>97.2</v>
      </c>
      <c r="E10" s="197">
        <f t="shared" si="0"/>
        <v>117.53325272067714</v>
      </c>
    </row>
    <row r="11" spans="1:5" ht="63">
      <c r="A11" s="20" t="s">
        <v>77</v>
      </c>
      <c r="B11" s="6" t="s">
        <v>78</v>
      </c>
      <c r="C11" s="129">
        <f>65.7+17</f>
        <v>82.7</v>
      </c>
      <c r="D11" s="130">
        <v>97.2</v>
      </c>
      <c r="E11" s="123">
        <f>D11/C11*100</f>
        <v>117.53325272067714</v>
      </c>
    </row>
    <row r="12" spans="1:5" ht="17.25" customHeight="1">
      <c r="A12" s="18" t="s">
        <v>72</v>
      </c>
      <c r="B12" s="16" t="s">
        <v>8</v>
      </c>
      <c r="C12" s="19">
        <f>SUM(C13)</f>
        <v>12.1</v>
      </c>
      <c r="D12" s="19">
        <f>SUM(D13)</f>
        <v>4.03</v>
      </c>
      <c r="E12" s="197">
        <f t="shared" ref="E12:E35" si="2">D12/C12*100</f>
        <v>33.305785123966949</v>
      </c>
    </row>
    <row r="13" spans="1:5" ht="24" customHeight="1">
      <c r="A13" s="20" t="s">
        <v>79</v>
      </c>
      <c r="B13" s="6" t="s">
        <v>9</v>
      </c>
      <c r="C13" s="122">
        <v>12.1</v>
      </c>
      <c r="D13" s="122">
        <v>4.03</v>
      </c>
      <c r="E13" s="123">
        <f t="shared" si="2"/>
        <v>33.305785123966949</v>
      </c>
    </row>
    <row r="14" spans="1:5">
      <c r="A14" s="18" t="s">
        <v>73</v>
      </c>
      <c r="B14" s="16" t="s">
        <v>80</v>
      </c>
      <c r="C14" s="19">
        <f>SUM(C15)</f>
        <v>77</v>
      </c>
      <c r="D14" s="19">
        <f>SUM(D15)</f>
        <v>97.8</v>
      </c>
      <c r="E14" s="197">
        <f t="shared" si="2"/>
        <v>127.012987012987</v>
      </c>
    </row>
    <row r="15" spans="1:5" ht="33" customHeight="1">
      <c r="A15" s="20" t="s">
        <v>81</v>
      </c>
      <c r="B15" s="21" t="s">
        <v>82</v>
      </c>
      <c r="C15" s="122">
        <v>77</v>
      </c>
      <c r="D15" s="123">
        <v>97.8</v>
      </c>
      <c r="E15" s="123">
        <f t="shared" si="2"/>
        <v>127.012987012987</v>
      </c>
    </row>
    <row r="16" spans="1:5">
      <c r="A16" s="18" t="s">
        <v>74</v>
      </c>
      <c r="B16" s="3" t="s">
        <v>10</v>
      </c>
      <c r="C16" s="19">
        <f>SUM(C17+C18)</f>
        <v>351.3</v>
      </c>
      <c r="D16" s="19">
        <f>SUM(D17+D18)</f>
        <v>397.41129999999998</v>
      </c>
      <c r="E16" s="197">
        <f t="shared" si="2"/>
        <v>113.12590378593794</v>
      </c>
    </row>
    <row r="17" spans="1:8" ht="31.5">
      <c r="A17" s="20" t="s">
        <v>83</v>
      </c>
      <c r="B17" s="21" t="s">
        <v>84</v>
      </c>
      <c r="C17" s="122">
        <v>123</v>
      </c>
      <c r="D17" s="123">
        <v>118.1113</v>
      </c>
      <c r="E17" s="123">
        <f t="shared" si="2"/>
        <v>96.02544715447155</v>
      </c>
    </row>
    <row r="18" spans="1:8" s="2" customFormat="1" ht="31.5">
      <c r="A18" s="20" t="s">
        <v>85</v>
      </c>
      <c r="B18" s="21" t="s">
        <v>86</v>
      </c>
      <c r="C18" s="122">
        <f>228.3</f>
        <v>228.3</v>
      </c>
      <c r="D18" s="123">
        <v>279.3</v>
      </c>
      <c r="E18" s="123">
        <f t="shared" si="2"/>
        <v>122.33902759526939</v>
      </c>
      <c r="F18" s="173"/>
      <c r="G18" s="174"/>
      <c r="H18" s="174"/>
    </row>
    <row r="19" spans="1:8" s="2" customFormat="1" ht="37.9" customHeight="1">
      <c r="A19" s="18" t="s">
        <v>11</v>
      </c>
      <c r="B19" s="3" t="s">
        <v>12</v>
      </c>
      <c r="C19" s="198">
        <f>SUM(C20)</f>
        <v>59.3</v>
      </c>
      <c r="D19" s="198">
        <f>SUM(D20)</f>
        <v>64</v>
      </c>
      <c r="E19" s="197">
        <f t="shared" si="2"/>
        <v>107.92580101180438</v>
      </c>
      <c r="F19" s="173"/>
      <c r="G19" s="174"/>
      <c r="H19" s="174"/>
    </row>
    <row r="20" spans="1:8" ht="48.6" customHeight="1">
      <c r="A20" s="20" t="s">
        <v>87</v>
      </c>
      <c r="B20" s="21" t="s">
        <v>165</v>
      </c>
      <c r="C20" s="122">
        <f>45.3+15-1</f>
        <v>59.3</v>
      </c>
      <c r="D20" s="123">
        <v>64</v>
      </c>
      <c r="E20" s="123">
        <f t="shared" si="2"/>
        <v>107.92580101180438</v>
      </c>
    </row>
    <row r="21" spans="1:8" ht="36.75" customHeight="1">
      <c r="A21" s="18" t="s">
        <v>226</v>
      </c>
      <c r="B21" s="3" t="s">
        <v>227</v>
      </c>
      <c r="C21" s="180">
        <f>C22</f>
        <v>1</v>
      </c>
      <c r="D21" s="180">
        <f t="shared" ref="D21:E21" si="3">D22</f>
        <v>11.7</v>
      </c>
      <c r="E21" s="197">
        <f t="shared" si="2"/>
        <v>1170</v>
      </c>
    </row>
    <row r="22" spans="1:8" ht="24" customHeight="1">
      <c r="A22" s="20" t="s">
        <v>225</v>
      </c>
      <c r="B22" s="21" t="s">
        <v>228</v>
      </c>
      <c r="C22" s="178">
        <v>1</v>
      </c>
      <c r="D22" s="179">
        <v>11.7</v>
      </c>
      <c r="E22" s="123">
        <f t="shared" si="2"/>
        <v>1170</v>
      </c>
    </row>
    <row r="23" spans="1:8" ht="38.450000000000003" customHeight="1">
      <c r="A23" s="23" t="s">
        <v>88</v>
      </c>
      <c r="B23" s="24" t="s">
        <v>89</v>
      </c>
      <c r="C23" s="198">
        <f>SUM(C29+C32+C24+C27)</f>
        <v>2143.4499999999998</v>
      </c>
      <c r="D23" s="198">
        <f>SUM(D29+D32+D24+D27)</f>
        <v>2143.5</v>
      </c>
      <c r="E23" s="197">
        <f t="shared" si="2"/>
        <v>100.00233268795633</v>
      </c>
    </row>
    <row r="24" spans="1:8" ht="18" customHeight="1">
      <c r="A24" s="18" t="s">
        <v>160</v>
      </c>
      <c r="B24" s="16" t="s">
        <v>161</v>
      </c>
      <c r="C24" s="198">
        <f>C25+C26</f>
        <v>454.7</v>
      </c>
      <c r="D24" s="198">
        <f t="shared" ref="D24:E24" si="4">D25+D26</f>
        <v>454.7</v>
      </c>
      <c r="E24" s="197">
        <f t="shared" si="2"/>
        <v>100</v>
      </c>
    </row>
    <row r="25" spans="1:8" ht="38.450000000000003" customHeight="1">
      <c r="A25" s="20" t="s">
        <v>162</v>
      </c>
      <c r="B25" s="22" t="s">
        <v>133</v>
      </c>
      <c r="C25" s="199">
        <v>73.8</v>
      </c>
      <c r="D25" s="199">
        <v>73.8</v>
      </c>
      <c r="E25" s="123">
        <f t="shared" si="2"/>
        <v>100</v>
      </c>
    </row>
    <row r="26" spans="1:8" ht="38.450000000000003" customHeight="1">
      <c r="A26" s="20" t="s">
        <v>163</v>
      </c>
      <c r="B26" s="127" t="s">
        <v>159</v>
      </c>
      <c r="C26" s="200">
        <v>380.9</v>
      </c>
      <c r="D26" s="199">
        <v>380.9</v>
      </c>
      <c r="E26" s="123">
        <f t="shared" si="2"/>
        <v>100</v>
      </c>
    </row>
    <row r="27" spans="1:8" ht="38.450000000000003" customHeight="1">
      <c r="A27" s="18" t="s">
        <v>184</v>
      </c>
      <c r="B27" s="25" t="s">
        <v>185</v>
      </c>
      <c r="C27" s="198">
        <f>C28</f>
        <v>1123.3499999999999</v>
      </c>
      <c r="D27" s="198">
        <f t="shared" ref="D27:E27" si="5">D28</f>
        <v>1123.4000000000001</v>
      </c>
      <c r="E27" s="123">
        <f t="shared" si="2"/>
        <v>100.00445097253751</v>
      </c>
    </row>
    <row r="28" spans="1:8" ht="21" customHeight="1">
      <c r="A28" s="20" t="s">
        <v>187</v>
      </c>
      <c r="B28" s="22" t="s">
        <v>186</v>
      </c>
      <c r="C28" s="199">
        <f>400+109.3-47.55+258.3+403.3</f>
        <v>1123.3499999999999</v>
      </c>
      <c r="D28" s="199">
        <v>1123.4000000000001</v>
      </c>
      <c r="E28" s="123">
        <f t="shared" si="2"/>
        <v>100.00445097253751</v>
      </c>
    </row>
    <row r="29" spans="1:8">
      <c r="A29" s="18" t="s">
        <v>90</v>
      </c>
      <c r="B29" s="25" t="s">
        <v>91</v>
      </c>
      <c r="C29" s="198">
        <f>SUM(C30+C31)</f>
        <v>109.6</v>
      </c>
      <c r="D29" s="198">
        <f>SUM(D30+D31)</f>
        <v>109.6</v>
      </c>
      <c r="E29" s="123">
        <f t="shared" si="2"/>
        <v>100</v>
      </c>
    </row>
    <row r="30" spans="1:8" ht="94.5">
      <c r="A30" s="20" t="s">
        <v>96</v>
      </c>
      <c r="B30" s="37" t="s">
        <v>156</v>
      </c>
      <c r="C30" s="199">
        <v>0.3</v>
      </c>
      <c r="D30" s="199">
        <v>0.3</v>
      </c>
      <c r="E30" s="123">
        <f t="shared" si="2"/>
        <v>100</v>
      </c>
    </row>
    <row r="31" spans="1:8" ht="35.25" customHeight="1">
      <c r="A31" s="20" t="s">
        <v>97</v>
      </c>
      <c r="B31" s="6" t="s">
        <v>134</v>
      </c>
      <c r="C31" s="201">
        <v>109.3</v>
      </c>
      <c r="D31" s="201">
        <v>109.3</v>
      </c>
      <c r="E31" s="123">
        <f t="shared" si="2"/>
        <v>100</v>
      </c>
    </row>
    <row r="32" spans="1:8" ht="21" customHeight="1">
      <c r="A32" s="18" t="s">
        <v>92</v>
      </c>
      <c r="B32" s="16" t="s">
        <v>93</v>
      </c>
      <c r="C32" s="202">
        <f>SUM(C33)</f>
        <v>455.8</v>
      </c>
      <c r="D32" s="202">
        <f>SUM(D33)</f>
        <v>455.8</v>
      </c>
      <c r="E32" s="123">
        <f t="shared" si="2"/>
        <v>100</v>
      </c>
    </row>
    <row r="33" spans="1:5" ht="66" customHeight="1">
      <c r="A33" s="20" t="s">
        <v>98</v>
      </c>
      <c r="B33" s="22" t="s">
        <v>94</v>
      </c>
      <c r="C33" s="122">
        <f>361.8+30+64</f>
        <v>455.8</v>
      </c>
      <c r="D33" s="123">
        <v>455.8</v>
      </c>
      <c r="E33" s="123">
        <f t="shared" si="2"/>
        <v>100</v>
      </c>
    </row>
    <row r="34" spans="1:5">
      <c r="A34" s="23" t="s">
        <v>221</v>
      </c>
      <c r="B34" s="175" t="s">
        <v>222</v>
      </c>
      <c r="C34" s="203">
        <f>C35</f>
        <v>15</v>
      </c>
      <c r="D34" s="203">
        <f t="shared" ref="D34:E34" si="6">D35</f>
        <v>15</v>
      </c>
      <c r="E34" s="123">
        <f t="shared" si="2"/>
        <v>100</v>
      </c>
    </row>
    <row r="35" spans="1:5">
      <c r="A35" s="176" t="s">
        <v>224</v>
      </c>
      <c r="B35" s="177" t="s">
        <v>223</v>
      </c>
      <c r="C35" s="204">
        <v>15</v>
      </c>
      <c r="D35" s="204">
        <v>15</v>
      </c>
      <c r="E35" s="123">
        <f t="shared" si="2"/>
        <v>100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4"/>
  <sheetViews>
    <sheetView view="pageBreakPreview" zoomScale="90" zoomScaleNormal="75" zoomScaleSheetLayoutView="90" workbookViewId="0">
      <selection activeCell="N112" sqref="N112"/>
    </sheetView>
  </sheetViews>
  <sheetFormatPr defaultColWidth="8.5703125" defaultRowHeight="15.75"/>
  <cols>
    <col min="1" max="1" width="86.7109375" style="43" customWidth="1"/>
    <col min="2" max="2" width="7" style="67" customWidth="1"/>
    <col min="3" max="3" width="5.5703125" style="67" customWidth="1"/>
    <col min="4" max="4" width="7.140625" style="67" customWidth="1"/>
    <col min="5" max="5" width="7.28515625" style="67" customWidth="1"/>
    <col min="6" max="6" width="6.140625" style="67" customWidth="1"/>
    <col min="7" max="7" width="7.140625" style="67" customWidth="1"/>
    <col min="8" max="8" width="10.42578125" style="29" customWidth="1"/>
    <col min="9" max="9" width="7.85546875" style="29" customWidth="1"/>
    <col min="10" max="10" width="14" style="88" customWidth="1"/>
    <col min="11" max="11" width="12.85546875" style="29" customWidth="1"/>
    <col min="12" max="12" width="14.7109375" style="29" customWidth="1"/>
    <col min="13" max="15" width="8.5703125" style="166"/>
    <col min="16" max="16384" width="8.5703125" style="29"/>
  </cols>
  <sheetData>
    <row r="1" spans="1:15" ht="96" customHeight="1">
      <c r="G1" s="10"/>
      <c r="H1" s="10"/>
      <c r="I1" s="10"/>
      <c r="J1" s="181" t="s">
        <v>230</v>
      </c>
      <c r="K1" s="181"/>
      <c r="L1" s="181"/>
    </row>
    <row r="2" spans="1:15" ht="57.75" customHeight="1">
      <c r="A2" s="190" t="s">
        <v>237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5">
      <c r="L3" s="29" t="s">
        <v>176</v>
      </c>
    </row>
    <row r="4" spans="1:15" ht="15.75" customHeight="1">
      <c r="A4" s="189" t="s">
        <v>13</v>
      </c>
      <c r="B4" s="189" t="s">
        <v>22</v>
      </c>
      <c r="C4" s="189" t="s">
        <v>14</v>
      </c>
      <c r="D4" s="189" t="s">
        <v>177</v>
      </c>
      <c r="E4" s="189" t="s">
        <v>178</v>
      </c>
      <c r="F4" s="189"/>
      <c r="G4" s="189"/>
      <c r="H4" s="189"/>
      <c r="I4" s="189" t="s">
        <v>179</v>
      </c>
      <c r="J4" s="189" t="s">
        <v>66</v>
      </c>
      <c r="K4" s="189"/>
      <c r="L4" s="189"/>
    </row>
    <row r="5" spans="1:15" ht="31.5">
      <c r="A5" s="189" t="s">
        <v>180</v>
      </c>
      <c r="B5" s="189" t="s">
        <v>180</v>
      </c>
      <c r="C5" s="189" t="s">
        <v>180</v>
      </c>
      <c r="D5" s="189" t="s">
        <v>180</v>
      </c>
      <c r="E5" s="189" t="s">
        <v>180</v>
      </c>
      <c r="F5" s="189"/>
      <c r="G5" s="189"/>
      <c r="H5" s="189"/>
      <c r="I5" s="189" t="s">
        <v>180</v>
      </c>
      <c r="J5" s="41" t="s">
        <v>234</v>
      </c>
      <c r="K5" s="41" t="s">
        <v>235</v>
      </c>
      <c r="L5" s="41" t="s">
        <v>236</v>
      </c>
    </row>
    <row r="6" spans="1:15">
      <c r="A6" s="85">
        <v>1</v>
      </c>
      <c r="B6" s="4">
        <v>2</v>
      </c>
      <c r="C6" s="4">
        <v>3</v>
      </c>
      <c r="D6" s="4">
        <v>4</v>
      </c>
      <c r="E6" s="4">
        <v>5</v>
      </c>
      <c r="F6" s="65">
        <v>6</v>
      </c>
      <c r="G6" s="4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</row>
    <row r="7" spans="1:15" s="72" customFormat="1">
      <c r="A7" s="50" t="s">
        <v>23</v>
      </c>
      <c r="B7" s="51"/>
      <c r="C7" s="51"/>
      <c r="D7" s="51"/>
      <c r="E7" s="51"/>
      <c r="F7" s="53"/>
      <c r="G7" s="86"/>
      <c r="H7" s="80"/>
      <c r="I7" s="80"/>
      <c r="J7" s="74">
        <f>J8</f>
        <v>2797.7271799999999</v>
      </c>
      <c r="K7" s="74">
        <f>K8</f>
        <v>2419.5919999999996</v>
      </c>
      <c r="L7" s="132">
        <f t="shared" ref="L7:L11" si="0">K7/J7*100</f>
        <v>86.484201079248905</v>
      </c>
      <c r="M7" s="167"/>
      <c r="N7" s="167"/>
      <c r="O7" s="167"/>
    </row>
    <row r="8" spans="1:15" ht="36.6" customHeight="1">
      <c r="A8" s="50" t="s">
        <v>75</v>
      </c>
      <c r="B8" s="51">
        <v>918</v>
      </c>
      <c r="C8" s="51"/>
      <c r="D8" s="51"/>
      <c r="E8" s="52"/>
      <c r="F8" s="52"/>
      <c r="G8" s="52"/>
      <c r="H8" s="52"/>
      <c r="I8" s="53"/>
      <c r="J8" s="74">
        <f>J9+J60+J75+J90+J111+J118+J69</f>
        <v>2797.7271799999999</v>
      </c>
      <c r="K8" s="74">
        <f>K9+K60+K75+K90+K111+K118+K69</f>
        <v>2419.5919999999996</v>
      </c>
      <c r="L8" s="132">
        <f t="shared" si="0"/>
        <v>86.484201079248905</v>
      </c>
    </row>
    <row r="9" spans="1:15" ht="20.45" customHeight="1">
      <c r="A9" s="50" t="s">
        <v>16</v>
      </c>
      <c r="B9" s="51">
        <v>918</v>
      </c>
      <c r="C9" s="51" t="s">
        <v>17</v>
      </c>
      <c r="D9" s="51"/>
      <c r="E9" s="52"/>
      <c r="F9" s="52"/>
      <c r="G9" s="52"/>
      <c r="H9" s="52"/>
      <c r="I9" s="53"/>
      <c r="J9" s="74">
        <f>J10+J19+J41+J47</f>
        <v>1850.5582299999999</v>
      </c>
      <c r="K9" s="74">
        <f>K10+K19+K41+K47</f>
        <v>1746.962</v>
      </c>
      <c r="L9" s="132">
        <f t="shared" si="0"/>
        <v>94.401892989879059</v>
      </c>
    </row>
    <row r="10" spans="1:15" ht="31.5">
      <c r="A10" s="54" t="s">
        <v>33</v>
      </c>
      <c r="B10" s="51">
        <v>918</v>
      </c>
      <c r="C10" s="4" t="s">
        <v>17</v>
      </c>
      <c r="D10" s="4" t="s">
        <v>28</v>
      </c>
      <c r="E10" s="4"/>
      <c r="F10" s="4"/>
      <c r="G10" s="4"/>
      <c r="H10" s="4"/>
      <c r="I10" s="57"/>
      <c r="J10" s="58">
        <f>J11</f>
        <v>615.26785999999993</v>
      </c>
      <c r="K10" s="58">
        <f>K11</f>
        <v>593.66599999999994</v>
      </c>
      <c r="L10" s="58">
        <f t="shared" si="0"/>
        <v>96.489031622747206</v>
      </c>
    </row>
    <row r="11" spans="1:15">
      <c r="A11" s="56" t="s">
        <v>139</v>
      </c>
      <c r="B11" s="51">
        <v>918</v>
      </c>
      <c r="C11" s="4" t="s">
        <v>17</v>
      </c>
      <c r="D11" s="4" t="s">
        <v>28</v>
      </c>
      <c r="E11" s="4" t="s">
        <v>34</v>
      </c>
      <c r="F11" s="4"/>
      <c r="G11" s="4"/>
      <c r="H11" s="4"/>
      <c r="I11" s="57"/>
      <c r="J11" s="58">
        <f>J12</f>
        <v>615.26785999999993</v>
      </c>
      <c r="K11" s="58">
        <f t="shared" ref="K10:K14" si="1">K12</f>
        <v>593.66599999999994</v>
      </c>
      <c r="L11" s="58">
        <f t="shared" si="0"/>
        <v>96.489031622747206</v>
      </c>
    </row>
    <row r="12" spans="1:15">
      <c r="A12" s="59" t="s">
        <v>135</v>
      </c>
      <c r="B12" s="51">
        <v>918</v>
      </c>
      <c r="C12" s="4" t="s">
        <v>17</v>
      </c>
      <c r="D12" s="4" t="s">
        <v>28</v>
      </c>
      <c r="E12" s="4">
        <v>65</v>
      </c>
      <c r="F12" s="4">
        <v>1</v>
      </c>
      <c r="G12" s="4"/>
      <c r="H12" s="4"/>
      <c r="I12" s="57"/>
      <c r="J12" s="58">
        <f>J13+J16</f>
        <v>615.26785999999993</v>
      </c>
      <c r="K12" s="58">
        <f>K13+K16</f>
        <v>593.66599999999994</v>
      </c>
      <c r="L12" s="58">
        <f>K12/J12*100</f>
        <v>96.489031622747206</v>
      </c>
    </row>
    <row r="13" spans="1:15">
      <c r="A13" s="60" t="s">
        <v>120</v>
      </c>
      <c r="B13" s="51">
        <v>918</v>
      </c>
      <c r="C13" s="5" t="s">
        <v>17</v>
      </c>
      <c r="D13" s="5" t="s">
        <v>28</v>
      </c>
      <c r="E13" s="5" t="s">
        <v>34</v>
      </c>
      <c r="F13" s="5" t="s">
        <v>24</v>
      </c>
      <c r="G13" s="5" t="s">
        <v>37</v>
      </c>
      <c r="H13" s="5" t="s">
        <v>38</v>
      </c>
      <c r="I13" s="57"/>
      <c r="J13" s="58">
        <f>J14</f>
        <v>271.39099999999996</v>
      </c>
      <c r="K13" s="58">
        <f t="shared" si="1"/>
        <v>249.79</v>
      </c>
      <c r="L13" s="58">
        <f t="shared" ref="L13:L76" si="2">K13/J13*100</f>
        <v>92.04063509843732</v>
      </c>
    </row>
    <row r="14" spans="1:15" ht="47.25">
      <c r="A14" s="60" t="s">
        <v>110</v>
      </c>
      <c r="B14" s="51">
        <v>918</v>
      </c>
      <c r="C14" s="5" t="s">
        <v>17</v>
      </c>
      <c r="D14" s="5" t="s">
        <v>28</v>
      </c>
      <c r="E14" s="5" t="s">
        <v>34</v>
      </c>
      <c r="F14" s="5" t="s">
        <v>24</v>
      </c>
      <c r="G14" s="5" t="s">
        <v>37</v>
      </c>
      <c r="H14" s="5" t="s">
        <v>38</v>
      </c>
      <c r="I14" s="57" t="s">
        <v>112</v>
      </c>
      <c r="J14" s="58">
        <f>J15</f>
        <v>271.39099999999996</v>
      </c>
      <c r="K14" s="58">
        <f t="shared" si="1"/>
        <v>249.79</v>
      </c>
      <c r="L14" s="58">
        <f t="shared" si="2"/>
        <v>92.04063509843732</v>
      </c>
    </row>
    <row r="15" spans="1:15" ht="21" customHeight="1">
      <c r="A15" s="60" t="s">
        <v>111</v>
      </c>
      <c r="B15" s="51">
        <v>918</v>
      </c>
      <c r="C15" s="5" t="s">
        <v>17</v>
      </c>
      <c r="D15" s="5" t="s">
        <v>28</v>
      </c>
      <c r="E15" s="5" t="s">
        <v>34</v>
      </c>
      <c r="F15" s="5" t="s">
        <v>24</v>
      </c>
      <c r="G15" s="5" t="s">
        <v>37</v>
      </c>
      <c r="H15" s="5" t="s">
        <v>38</v>
      </c>
      <c r="I15" s="57" t="s">
        <v>113</v>
      </c>
      <c r="J15" s="58">
        <f>254-2.609+20</f>
        <v>271.39099999999996</v>
      </c>
      <c r="K15" s="58">
        <v>249.79</v>
      </c>
      <c r="L15" s="58">
        <f t="shared" si="2"/>
        <v>92.04063509843732</v>
      </c>
    </row>
    <row r="16" spans="1:15" ht="35.25" customHeight="1">
      <c r="A16" s="6" t="s">
        <v>188</v>
      </c>
      <c r="B16" s="51">
        <v>918</v>
      </c>
      <c r="C16" s="140" t="s">
        <v>17</v>
      </c>
      <c r="D16" s="140" t="s">
        <v>28</v>
      </c>
      <c r="E16" s="140" t="s">
        <v>34</v>
      </c>
      <c r="F16" s="140" t="s">
        <v>24</v>
      </c>
      <c r="G16" s="140" t="s">
        <v>37</v>
      </c>
      <c r="H16" s="140" t="s">
        <v>189</v>
      </c>
      <c r="I16" s="141"/>
      <c r="J16" s="58">
        <f>J17</f>
        <v>343.87685999999997</v>
      </c>
      <c r="K16" s="58">
        <f t="shared" ref="K16:K17" si="3">K17</f>
        <v>343.87599999999998</v>
      </c>
      <c r="L16" s="58">
        <f t="shared" si="2"/>
        <v>99.99974991047668</v>
      </c>
    </row>
    <row r="17" spans="1:15" ht="45.75" customHeight="1">
      <c r="A17" s="142" t="s">
        <v>110</v>
      </c>
      <c r="B17" s="51">
        <v>918</v>
      </c>
      <c r="C17" s="140" t="s">
        <v>17</v>
      </c>
      <c r="D17" s="140" t="s">
        <v>28</v>
      </c>
      <c r="E17" s="140" t="s">
        <v>34</v>
      </c>
      <c r="F17" s="140" t="s">
        <v>24</v>
      </c>
      <c r="G17" s="140" t="s">
        <v>37</v>
      </c>
      <c r="H17" s="140" t="s">
        <v>189</v>
      </c>
      <c r="I17" s="141" t="s">
        <v>112</v>
      </c>
      <c r="J17" s="58">
        <f>J18</f>
        <v>343.87685999999997</v>
      </c>
      <c r="K17" s="58">
        <f t="shared" si="3"/>
        <v>343.87599999999998</v>
      </c>
      <c r="L17" s="58">
        <f t="shared" si="2"/>
        <v>99.99974991047668</v>
      </c>
    </row>
    <row r="18" spans="1:15" ht="21" customHeight="1">
      <c r="A18" s="142" t="s">
        <v>111</v>
      </c>
      <c r="B18" s="51">
        <v>918</v>
      </c>
      <c r="C18" s="140" t="s">
        <v>17</v>
      </c>
      <c r="D18" s="140" t="s">
        <v>28</v>
      </c>
      <c r="E18" s="140" t="s">
        <v>34</v>
      </c>
      <c r="F18" s="140" t="s">
        <v>24</v>
      </c>
      <c r="G18" s="140" t="s">
        <v>37</v>
      </c>
      <c r="H18" s="140" t="s">
        <v>189</v>
      </c>
      <c r="I18" s="141" t="s">
        <v>113</v>
      </c>
      <c r="J18" s="58">
        <f>150+80+113.87686</f>
        <v>343.87685999999997</v>
      </c>
      <c r="K18" s="58">
        <v>343.87599999999998</v>
      </c>
      <c r="L18" s="58">
        <f t="shared" si="2"/>
        <v>99.99974991047668</v>
      </c>
    </row>
    <row r="19" spans="1:15" ht="47.25">
      <c r="A19" s="61" t="s">
        <v>67</v>
      </c>
      <c r="B19" s="51">
        <v>918</v>
      </c>
      <c r="C19" s="52" t="s">
        <v>17</v>
      </c>
      <c r="D19" s="52" t="s">
        <v>18</v>
      </c>
      <c r="E19" s="52"/>
      <c r="F19" s="52"/>
      <c r="G19" s="52"/>
      <c r="H19" s="52"/>
      <c r="I19" s="55"/>
      <c r="J19" s="132">
        <f>J20+J36</f>
        <v>1227.2903699999999</v>
      </c>
      <c r="K19" s="132">
        <f>K20+K36</f>
        <v>1153.296</v>
      </c>
      <c r="L19" s="132">
        <f t="shared" si="2"/>
        <v>93.970915782546243</v>
      </c>
    </row>
    <row r="20" spans="1:15">
      <c r="A20" s="56" t="s">
        <v>139</v>
      </c>
      <c r="B20" s="51">
        <v>918</v>
      </c>
      <c r="C20" s="4" t="s">
        <v>17</v>
      </c>
      <c r="D20" s="4" t="s">
        <v>18</v>
      </c>
      <c r="E20" s="4" t="s">
        <v>34</v>
      </c>
      <c r="F20" s="4"/>
      <c r="G20" s="4"/>
      <c r="H20" s="4"/>
      <c r="I20" s="57"/>
      <c r="J20" s="58">
        <f>J21</f>
        <v>1226.99037</v>
      </c>
      <c r="K20" s="58">
        <f>K21</f>
        <v>1152.9960000000001</v>
      </c>
      <c r="L20" s="58">
        <f t="shared" si="2"/>
        <v>93.96944166725612</v>
      </c>
    </row>
    <row r="21" spans="1:15" ht="18.600000000000001" customHeight="1">
      <c r="A21" s="56" t="s">
        <v>140</v>
      </c>
      <c r="B21" s="51">
        <v>918</v>
      </c>
      <c r="C21" s="5" t="s">
        <v>17</v>
      </c>
      <c r="D21" s="5" t="s">
        <v>18</v>
      </c>
      <c r="E21" s="5" t="s">
        <v>34</v>
      </c>
      <c r="F21" s="5" t="s">
        <v>25</v>
      </c>
      <c r="G21" s="4"/>
      <c r="H21" s="4"/>
      <c r="I21" s="57"/>
      <c r="J21" s="58">
        <f>J23+J25+J31</f>
        <v>1226.99037</v>
      </c>
      <c r="K21" s="58">
        <f>K22+K25+K31</f>
        <v>1152.9960000000001</v>
      </c>
      <c r="L21" s="58">
        <f t="shared" si="2"/>
        <v>93.96944166725612</v>
      </c>
    </row>
    <row r="22" spans="1:15">
      <c r="A22" s="60" t="s">
        <v>39</v>
      </c>
      <c r="B22" s="51">
        <v>918</v>
      </c>
      <c r="C22" s="5" t="s">
        <v>17</v>
      </c>
      <c r="D22" s="5" t="s">
        <v>18</v>
      </c>
      <c r="E22" s="5" t="s">
        <v>34</v>
      </c>
      <c r="F22" s="5" t="s">
        <v>25</v>
      </c>
      <c r="G22" s="5" t="s">
        <v>37</v>
      </c>
      <c r="H22" s="5" t="s">
        <v>40</v>
      </c>
      <c r="I22" s="57"/>
      <c r="J22" s="58">
        <f t="shared" ref="J22:K23" si="4">J23</f>
        <v>302.91822999999999</v>
      </c>
      <c r="K22" s="58">
        <f t="shared" si="4"/>
        <v>302.84899999999999</v>
      </c>
      <c r="L22" s="58">
        <f t="shared" si="2"/>
        <v>99.977145647523429</v>
      </c>
    </row>
    <row r="23" spans="1:15" ht="58.5" customHeight="1">
      <c r="A23" s="60" t="s">
        <v>110</v>
      </c>
      <c r="B23" s="51">
        <v>918</v>
      </c>
      <c r="C23" s="5" t="s">
        <v>17</v>
      </c>
      <c r="D23" s="5" t="s">
        <v>18</v>
      </c>
      <c r="E23" s="5" t="s">
        <v>34</v>
      </c>
      <c r="F23" s="5" t="s">
        <v>25</v>
      </c>
      <c r="G23" s="5" t="s">
        <v>37</v>
      </c>
      <c r="H23" s="5" t="s">
        <v>40</v>
      </c>
      <c r="I23" s="57" t="s">
        <v>112</v>
      </c>
      <c r="J23" s="58">
        <f t="shared" si="4"/>
        <v>302.91822999999999</v>
      </c>
      <c r="K23" s="58">
        <f t="shared" si="4"/>
        <v>302.84899999999999</v>
      </c>
      <c r="L23" s="58">
        <f t="shared" si="2"/>
        <v>99.977145647523429</v>
      </c>
    </row>
    <row r="24" spans="1:15">
      <c r="A24" s="60" t="s">
        <v>111</v>
      </c>
      <c r="B24" s="51">
        <v>918</v>
      </c>
      <c r="C24" s="5" t="s">
        <v>17</v>
      </c>
      <c r="D24" s="5" t="s">
        <v>18</v>
      </c>
      <c r="E24" s="5" t="s">
        <v>34</v>
      </c>
      <c r="F24" s="5" t="s">
        <v>25</v>
      </c>
      <c r="G24" s="5" t="s">
        <v>37</v>
      </c>
      <c r="H24" s="5" t="s">
        <v>40</v>
      </c>
      <c r="I24" s="57" t="s">
        <v>113</v>
      </c>
      <c r="J24" s="58">
        <f>291.6+2.45+8.86823</f>
        <v>302.91822999999999</v>
      </c>
      <c r="K24" s="58">
        <v>302.84899999999999</v>
      </c>
      <c r="L24" s="58">
        <f t="shared" si="2"/>
        <v>99.977145647523429</v>
      </c>
    </row>
    <row r="25" spans="1:15">
      <c r="A25" s="59" t="s">
        <v>158</v>
      </c>
      <c r="B25" s="51">
        <v>918</v>
      </c>
      <c r="C25" s="5" t="s">
        <v>17</v>
      </c>
      <c r="D25" s="5" t="s">
        <v>18</v>
      </c>
      <c r="E25" s="5" t="s">
        <v>34</v>
      </c>
      <c r="F25" s="5" t="s">
        <v>25</v>
      </c>
      <c r="G25" s="5" t="s">
        <v>37</v>
      </c>
      <c r="H25" s="5" t="s">
        <v>42</v>
      </c>
      <c r="I25" s="57"/>
      <c r="J25" s="58">
        <f>J26+J28</f>
        <v>195.62599999999998</v>
      </c>
      <c r="K25" s="58">
        <f>K26+K28</f>
        <v>127.702</v>
      </c>
      <c r="L25" s="58">
        <f t="shared" si="2"/>
        <v>65.278643943034169</v>
      </c>
    </row>
    <row r="26" spans="1:15" ht="31.5">
      <c r="A26" s="59" t="s">
        <v>106</v>
      </c>
      <c r="B26" s="51">
        <v>918</v>
      </c>
      <c r="C26" s="5" t="s">
        <v>17</v>
      </c>
      <c r="D26" s="5" t="s">
        <v>18</v>
      </c>
      <c r="E26" s="5" t="s">
        <v>34</v>
      </c>
      <c r="F26" s="5" t="s">
        <v>25</v>
      </c>
      <c r="G26" s="5" t="s">
        <v>37</v>
      </c>
      <c r="H26" s="5" t="s">
        <v>42</v>
      </c>
      <c r="I26" s="57" t="s">
        <v>108</v>
      </c>
      <c r="J26" s="58">
        <f t="shared" ref="J26:K26" si="5">J27</f>
        <v>163.59899999999999</v>
      </c>
      <c r="K26" s="58">
        <f t="shared" si="5"/>
        <v>96.45</v>
      </c>
      <c r="L26" s="58">
        <f t="shared" si="2"/>
        <v>58.95512808758</v>
      </c>
    </row>
    <row r="27" spans="1:15" ht="31.5">
      <c r="A27" s="59" t="s">
        <v>107</v>
      </c>
      <c r="B27" s="51">
        <v>918</v>
      </c>
      <c r="C27" s="5" t="s">
        <v>17</v>
      </c>
      <c r="D27" s="5" t="s">
        <v>18</v>
      </c>
      <c r="E27" s="5" t="s">
        <v>34</v>
      </c>
      <c r="F27" s="5" t="s">
        <v>25</v>
      </c>
      <c r="G27" s="5" t="s">
        <v>37</v>
      </c>
      <c r="H27" s="5" t="s">
        <v>42</v>
      </c>
      <c r="I27" s="4" t="s">
        <v>109</v>
      </c>
      <c r="J27" s="58">
        <f>144.5+15+4.099</f>
        <v>163.59899999999999</v>
      </c>
      <c r="K27" s="58">
        <v>96.45</v>
      </c>
      <c r="L27" s="58">
        <f t="shared" si="2"/>
        <v>58.95512808758</v>
      </c>
    </row>
    <row r="28" spans="1:15" s="72" customFormat="1">
      <c r="A28" s="64" t="s">
        <v>114</v>
      </c>
      <c r="B28" s="51">
        <v>918</v>
      </c>
      <c r="C28" s="4" t="s">
        <v>17</v>
      </c>
      <c r="D28" s="4" t="s">
        <v>18</v>
      </c>
      <c r="E28" s="5" t="s">
        <v>34</v>
      </c>
      <c r="F28" s="5" t="s">
        <v>25</v>
      </c>
      <c r="G28" s="5" t="s">
        <v>37</v>
      </c>
      <c r="H28" s="5" t="s">
        <v>42</v>
      </c>
      <c r="I28" s="65" t="s">
        <v>115</v>
      </c>
      <c r="J28" s="28">
        <f>J30+J29</f>
        <v>32.027000000000001</v>
      </c>
      <c r="K28" s="28">
        <f>K30+K29</f>
        <v>31.251999999999999</v>
      </c>
      <c r="L28" s="58">
        <f t="shared" si="2"/>
        <v>97.580166734317913</v>
      </c>
      <c r="M28" s="167"/>
      <c r="N28" s="167"/>
      <c r="O28" s="167"/>
    </row>
    <row r="29" spans="1:15" s="72" customFormat="1">
      <c r="A29" s="64" t="s">
        <v>217</v>
      </c>
      <c r="B29" s="87">
        <v>918</v>
      </c>
      <c r="C29" s="4" t="s">
        <v>17</v>
      </c>
      <c r="D29" s="4" t="s">
        <v>18</v>
      </c>
      <c r="E29" s="5" t="s">
        <v>34</v>
      </c>
      <c r="F29" s="5" t="s">
        <v>25</v>
      </c>
      <c r="G29" s="5" t="s">
        <v>37</v>
      </c>
      <c r="H29" s="5" t="s">
        <v>42</v>
      </c>
      <c r="I29" s="65" t="s">
        <v>218</v>
      </c>
      <c r="J29" s="28">
        <v>1</v>
      </c>
      <c r="K29" s="28">
        <v>1</v>
      </c>
      <c r="L29" s="58">
        <f t="shared" si="2"/>
        <v>100</v>
      </c>
      <c r="M29" s="167"/>
      <c r="N29" s="167"/>
      <c r="O29" s="167"/>
    </row>
    <row r="30" spans="1:15" s="72" customFormat="1">
      <c r="A30" s="64" t="s">
        <v>117</v>
      </c>
      <c r="B30" s="51">
        <v>918</v>
      </c>
      <c r="C30" s="4" t="s">
        <v>17</v>
      </c>
      <c r="D30" s="4" t="s">
        <v>18</v>
      </c>
      <c r="E30" s="4" t="s">
        <v>34</v>
      </c>
      <c r="F30" s="5" t="s">
        <v>25</v>
      </c>
      <c r="G30" s="5" t="s">
        <v>37</v>
      </c>
      <c r="H30" s="5" t="s">
        <v>42</v>
      </c>
      <c r="I30" s="65" t="s">
        <v>119</v>
      </c>
      <c r="J30" s="28">
        <f>30-1+2.027</f>
        <v>31.027000000000001</v>
      </c>
      <c r="K30" s="28">
        <v>30.251999999999999</v>
      </c>
      <c r="L30" s="58">
        <f t="shared" si="2"/>
        <v>97.502175524543134</v>
      </c>
      <c r="M30" s="167"/>
      <c r="N30" s="167"/>
      <c r="O30" s="167"/>
    </row>
    <row r="31" spans="1:15" s="72" customFormat="1" ht="40.5" customHeight="1">
      <c r="A31" s="6" t="s">
        <v>188</v>
      </c>
      <c r="B31" s="51">
        <v>918</v>
      </c>
      <c r="C31" s="143" t="s">
        <v>17</v>
      </c>
      <c r="D31" s="143" t="s">
        <v>18</v>
      </c>
      <c r="E31" s="141" t="s">
        <v>34</v>
      </c>
      <c r="F31" s="140" t="s">
        <v>25</v>
      </c>
      <c r="G31" s="140" t="s">
        <v>37</v>
      </c>
      <c r="H31" s="140" t="s">
        <v>189</v>
      </c>
      <c r="I31" s="144"/>
      <c r="J31" s="28">
        <f>J32+J34</f>
        <v>728.44614000000001</v>
      </c>
      <c r="K31" s="28">
        <f>K32+K34</f>
        <v>722.44500000000005</v>
      </c>
      <c r="L31" s="58">
        <f t="shared" si="2"/>
        <v>99.176172448384449</v>
      </c>
      <c r="M31" s="167"/>
      <c r="N31" s="167"/>
      <c r="O31" s="167"/>
    </row>
    <row r="32" spans="1:15" s="72" customFormat="1" ht="47.25">
      <c r="A32" s="142" t="s">
        <v>110</v>
      </c>
      <c r="B32" s="51">
        <v>918</v>
      </c>
      <c r="C32" s="143" t="s">
        <v>17</v>
      </c>
      <c r="D32" s="143" t="s">
        <v>18</v>
      </c>
      <c r="E32" s="141" t="s">
        <v>34</v>
      </c>
      <c r="F32" s="140" t="s">
        <v>25</v>
      </c>
      <c r="G32" s="140" t="s">
        <v>37</v>
      </c>
      <c r="H32" s="140" t="s">
        <v>189</v>
      </c>
      <c r="I32" s="144" t="s">
        <v>112</v>
      </c>
      <c r="J32" s="28">
        <f>J33</f>
        <v>666.67247999999995</v>
      </c>
      <c r="K32" s="28">
        <f t="shared" ref="K31:K32" si="6">K33</f>
        <v>660.67200000000003</v>
      </c>
      <c r="L32" s="58">
        <f t="shared" si="2"/>
        <v>99.099935848559412</v>
      </c>
      <c r="M32" s="167"/>
      <c r="N32" s="167"/>
      <c r="O32" s="167"/>
    </row>
    <row r="33" spans="1:15" s="72" customFormat="1" ht="21" customHeight="1">
      <c r="A33" s="142" t="s">
        <v>111</v>
      </c>
      <c r="B33" s="51">
        <v>918</v>
      </c>
      <c r="C33" s="143" t="s">
        <v>17</v>
      </c>
      <c r="D33" s="143" t="s">
        <v>18</v>
      </c>
      <c r="E33" s="141" t="s">
        <v>34</v>
      </c>
      <c r="F33" s="140" t="s">
        <v>25</v>
      </c>
      <c r="G33" s="140" t="s">
        <v>37</v>
      </c>
      <c r="H33" s="140" t="s">
        <v>189</v>
      </c>
      <c r="I33" s="144" t="s">
        <v>113</v>
      </c>
      <c r="J33" s="28">
        <f>254.04+174.909+231.72348+6</f>
        <v>666.67247999999995</v>
      </c>
      <c r="K33" s="28">
        <v>660.67200000000003</v>
      </c>
      <c r="L33" s="58">
        <f t="shared" si="2"/>
        <v>99.099935848559412</v>
      </c>
      <c r="M33" s="167"/>
      <c r="N33" s="167"/>
      <c r="O33" s="167"/>
    </row>
    <row r="34" spans="1:15" s="72" customFormat="1" ht="21" customHeight="1">
      <c r="A34" s="64" t="s">
        <v>114</v>
      </c>
      <c r="B34" s="51">
        <v>918</v>
      </c>
      <c r="C34" s="143" t="s">
        <v>17</v>
      </c>
      <c r="D34" s="143" t="s">
        <v>18</v>
      </c>
      <c r="E34" s="141" t="s">
        <v>34</v>
      </c>
      <c r="F34" s="140" t="s">
        <v>25</v>
      </c>
      <c r="G34" s="140" t="s">
        <v>37</v>
      </c>
      <c r="H34" s="140" t="s">
        <v>189</v>
      </c>
      <c r="I34" s="144" t="s">
        <v>115</v>
      </c>
      <c r="J34" s="28">
        <f>J35</f>
        <v>61.773660000000007</v>
      </c>
      <c r="K34" s="28">
        <f t="shared" ref="K34" si="7">K35</f>
        <v>61.773000000000003</v>
      </c>
      <c r="L34" s="58">
        <f t="shared" si="2"/>
        <v>99.998931583461285</v>
      </c>
      <c r="M34" s="167"/>
      <c r="N34" s="167"/>
      <c r="O34" s="167"/>
    </row>
    <row r="35" spans="1:15" s="72" customFormat="1" ht="21" customHeight="1">
      <c r="A35" s="64" t="s">
        <v>117</v>
      </c>
      <c r="B35" s="51">
        <v>918</v>
      </c>
      <c r="C35" s="143" t="s">
        <v>17</v>
      </c>
      <c r="D35" s="143" t="s">
        <v>18</v>
      </c>
      <c r="E35" s="141" t="s">
        <v>34</v>
      </c>
      <c r="F35" s="140" t="s">
        <v>25</v>
      </c>
      <c r="G35" s="140" t="s">
        <v>37</v>
      </c>
      <c r="H35" s="140" t="s">
        <v>189</v>
      </c>
      <c r="I35" s="144" t="s">
        <v>119</v>
      </c>
      <c r="J35" s="28">
        <f>6+27.6+34.17366-6</f>
        <v>61.773660000000007</v>
      </c>
      <c r="K35" s="28">
        <v>61.773000000000003</v>
      </c>
      <c r="L35" s="58">
        <f t="shared" si="2"/>
        <v>99.998931583461285</v>
      </c>
      <c r="M35" s="167"/>
      <c r="N35" s="167"/>
      <c r="O35" s="167"/>
    </row>
    <row r="36" spans="1:15" s="89" customFormat="1" ht="31.5">
      <c r="A36" s="56" t="s">
        <v>136</v>
      </c>
      <c r="B36" s="51">
        <v>918</v>
      </c>
      <c r="C36" s="4" t="s">
        <v>17</v>
      </c>
      <c r="D36" s="4" t="s">
        <v>18</v>
      </c>
      <c r="E36" s="57">
        <v>89</v>
      </c>
      <c r="F36" s="5"/>
      <c r="G36" s="5"/>
      <c r="H36" s="5"/>
      <c r="I36" s="66"/>
      <c r="J36" s="58">
        <f>J37</f>
        <v>0.3</v>
      </c>
      <c r="K36" s="58">
        <f t="shared" ref="K36:K39" si="8">K37</f>
        <v>0.3</v>
      </c>
      <c r="L36" s="58">
        <f t="shared" si="2"/>
        <v>100</v>
      </c>
      <c r="M36" s="168"/>
      <c r="N36" s="168"/>
      <c r="O36" s="168"/>
    </row>
    <row r="37" spans="1:15" s="89" customFormat="1" ht="47.25">
      <c r="A37" s="56" t="s">
        <v>137</v>
      </c>
      <c r="B37" s="51">
        <v>918</v>
      </c>
      <c r="C37" s="4" t="s">
        <v>17</v>
      </c>
      <c r="D37" s="4" t="s">
        <v>18</v>
      </c>
      <c r="E37" s="57">
        <v>89</v>
      </c>
      <c r="F37" s="5" t="s">
        <v>24</v>
      </c>
      <c r="G37" s="5"/>
      <c r="H37" s="5"/>
      <c r="I37" s="66"/>
      <c r="J37" s="58">
        <f>J38</f>
        <v>0.3</v>
      </c>
      <c r="K37" s="58">
        <f t="shared" si="8"/>
        <v>0.3</v>
      </c>
      <c r="L37" s="58">
        <f t="shared" si="2"/>
        <v>100</v>
      </c>
      <c r="M37" s="168"/>
      <c r="N37" s="168"/>
      <c r="O37" s="168"/>
    </row>
    <row r="38" spans="1:15" s="89" customFormat="1" ht="78.75">
      <c r="A38" s="68" t="s">
        <v>138</v>
      </c>
      <c r="B38" s="51">
        <v>918</v>
      </c>
      <c r="C38" s="4" t="s">
        <v>17</v>
      </c>
      <c r="D38" s="4" t="s">
        <v>18</v>
      </c>
      <c r="E38" s="57">
        <v>89</v>
      </c>
      <c r="F38" s="5" t="s">
        <v>24</v>
      </c>
      <c r="G38" s="5" t="s">
        <v>37</v>
      </c>
      <c r="H38" s="5" t="s">
        <v>44</v>
      </c>
      <c r="I38" s="66"/>
      <c r="J38" s="58">
        <f>J39</f>
        <v>0.3</v>
      </c>
      <c r="K38" s="58">
        <f t="shared" si="8"/>
        <v>0.3</v>
      </c>
      <c r="L38" s="58">
        <f t="shared" si="2"/>
        <v>100</v>
      </c>
      <c r="M38" s="168"/>
      <c r="N38" s="168"/>
      <c r="O38" s="168"/>
    </row>
    <row r="39" spans="1:15" s="89" customFormat="1" ht="18" customHeight="1">
      <c r="A39" s="59" t="s">
        <v>106</v>
      </c>
      <c r="B39" s="51">
        <v>918</v>
      </c>
      <c r="C39" s="4" t="s">
        <v>17</v>
      </c>
      <c r="D39" s="4" t="s">
        <v>18</v>
      </c>
      <c r="E39" s="57" t="s">
        <v>49</v>
      </c>
      <c r="F39" s="5" t="s">
        <v>24</v>
      </c>
      <c r="G39" s="5" t="s">
        <v>37</v>
      </c>
      <c r="H39" s="5" t="s">
        <v>44</v>
      </c>
      <c r="I39" s="66" t="s">
        <v>108</v>
      </c>
      <c r="J39" s="58">
        <f>J40</f>
        <v>0.3</v>
      </c>
      <c r="K39" s="58">
        <f t="shared" si="8"/>
        <v>0.3</v>
      </c>
      <c r="L39" s="58">
        <f t="shared" si="2"/>
        <v>100</v>
      </c>
      <c r="M39" s="168"/>
      <c r="N39" s="168"/>
      <c r="O39" s="168"/>
    </row>
    <row r="40" spans="1:15" s="89" customFormat="1" ht="35.25" customHeight="1">
      <c r="A40" s="59" t="s">
        <v>107</v>
      </c>
      <c r="B40" s="51">
        <v>918</v>
      </c>
      <c r="C40" s="4" t="s">
        <v>17</v>
      </c>
      <c r="D40" s="4" t="s">
        <v>18</v>
      </c>
      <c r="E40" s="57" t="s">
        <v>49</v>
      </c>
      <c r="F40" s="5" t="s">
        <v>24</v>
      </c>
      <c r="G40" s="5" t="s">
        <v>37</v>
      </c>
      <c r="H40" s="5" t="s">
        <v>44</v>
      </c>
      <c r="I40" s="66" t="s">
        <v>109</v>
      </c>
      <c r="J40" s="58">
        <v>0.3</v>
      </c>
      <c r="K40" s="58">
        <v>0.3</v>
      </c>
      <c r="L40" s="58">
        <f t="shared" si="2"/>
        <v>100</v>
      </c>
      <c r="M40" s="168"/>
      <c r="N40" s="168"/>
      <c r="O40" s="168"/>
    </row>
    <row r="41" spans="1:15">
      <c r="A41" s="54" t="s">
        <v>45</v>
      </c>
      <c r="B41" s="51">
        <v>918</v>
      </c>
      <c r="C41" s="69" t="s">
        <v>17</v>
      </c>
      <c r="D41" s="69" t="s">
        <v>46</v>
      </c>
      <c r="E41" s="69"/>
      <c r="F41" s="131"/>
      <c r="G41" s="131"/>
      <c r="H41" s="70"/>
      <c r="I41" s="70"/>
      <c r="J41" s="132">
        <f>J42</f>
        <v>5</v>
      </c>
      <c r="K41" s="132">
        <f t="shared" ref="K41:K45" si="9">K42</f>
        <v>0</v>
      </c>
      <c r="L41" s="132">
        <f t="shared" si="2"/>
        <v>0</v>
      </c>
    </row>
    <row r="42" spans="1:15" ht="31.5">
      <c r="A42" s="90" t="s">
        <v>136</v>
      </c>
      <c r="B42" s="51">
        <v>918</v>
      </c>
      <c r="C42" s="5" t="s">
        <v>17</v>
      </c>
      <c r="D42" s="5" t="s">
        <v>46</v>
      </c>
      <c r="E42" s="57">
        <v>89</v>
      </c>
      <c r="F42" s="5"/>
      <c r="G42" s="5"/>
      <c r="H42" s="71"/>
      <c r="I42" s="71"/>
      <c r="J42" s="58">
        <f>J43</f>
        <v>5</v>
      </c>
      <c r="K42" s="58">
        <f t="shared" si="9"/>
        <v>0</v>
      </c>
      <c r="L42" s="58">
        <f t="shared" si="2"/>
        <v>0</v>
      </c>
    </row>
    <row r="43" spans="1:15" ht="47.25">
      <c r="A43" s="91" t="s">
        <v>137</v>
      </c>
      <c r="B43" s="51">
        <v>918</v>
      </c>
      <c r="C43" s="5" t="s">
        <v>17</v>
      </c>
      <c r="D43" s="5" t="s">
        <v>46</v>
      </c>
      <c r="E43" s="57">
        <v>89</v>
      </c>
      <c r="F43" s="5" t="s">
        <v>24</v>
      </c>
      <c r="G43" s="5"/>
      <c r="H43" s="71"/>
      <c r="I43" s="71"/>
      <c r="J43" s="58">
        <f>J44</f>
        <v>5</v>
      </c>
      <c r="K43" s="58">
        <f t="shared" si="9"/>
        <v>0</v>
      </c>
      <c r="L43" s="58">
        <f t="shared" si="2"/>
        <v>0</v>
      </c>
    </row>
    <row r="44" spans="1:15" ht="31.5">
      <c r="A44" s="59" t="s">
        <v>116</v>
      </c>
      <c r="B44" s="51">
        <v>918</v>
      </c>
      <c r="C44" s="5" t="s">
        <v>17</v>
      </c>
      <c r="D44" s="5" t="s">
        <v>46</v>
      </c>
      <c r="E44" s="57">
        <v>89</v>
      </c>
      <c r="F44" s="5" t="s">
        <v>24</v>
      </c>
      <c r="G44" s="5" t="s">
        <v>37</v>
      </c>
      <c r="H44" s="5" t="s">
        <v>47</v>
      </c>
      <c r="I44" s="71"/>
      <c r="J44" s="58">
        <f>J45</f>
        <v>5</v>
      </c>
      <c r="K44" s="58">
        <f t="shared" si="9"/>
        <v>0</v>
      </c>
      <c r="L44" s="58">
        <f t="shared" si="2"/>
        <v>0</v>
      </c>
    </row>
    <row r="45" spans="1:15">
      <c r="A45" s="64" t="s">
        <v>114</v>
      </c>
      <c r="B45" s="51">
        <v>918</v>
      </c>
      <c r="C45" s="5" t="s">
        <v>17</v>
      </c>
      <c r="D45" s="5" t="s">
        <v>46</v>
      </c>
      <c r="E45" s="57">
        <v>89</v>
      </c>
      <c r="F45" s="5" t="s">
        <v>24</v>
      </c>
      <c r="G45" s="5" t="s">
        <v>37</v>
      </c>
      <c r="H45" s="5" t="s">
        <v>47</v>
      </c>
      <c r="I45" s="71" t="s">
        <v>115</v>
      </c>
      <c r="J45" s="58">
        <f>J46</f>
        <v>5</v>
      </c>
      <c r="K45" s="58">
        <f t="shared" si="9"/>
        <v>0</v>
      </c>
      <c r="L45" s="58">
        <f t="shared" si="2"/>
        <v>0</v>
      </c>
    </row>
    <row r="46" spans="1:15" ht="17.25" customHeight="1">
      <c r="A46" s="59" t="s">
        <v>48</v>
      </c>
      <c r="B46" s="51">
        <v>918</v>
      </c>
      <c r="C46" s="5" t="s">
        <v>17</v>
      </c>
      <c r="D46" s="5" t="s">
        <v>46</v>
      </c>
      <c r="E46" s="5" t="s">
        <v>49</v>
      </c>
      <c r="F46" s="5" t="s">
        <v>24</v>
      </c>
      <c r="G46" s="5" t="s">
        <v>37</v>
      </c>
      <c r="H46" s="5" t="s">
        <v>47</v>
      </c>
      <c r="I46" s="71" t="s">
        <v>50</v>
      </c>
      <c r="J46" s="58">
        <v>5</v>
      </c>
      <c r="K46" s="58">
        <v>0</v>
      </c>
      <c r="L46" s="58">
        <f t="shared" si="2"/>
        <v>0</v>
      </c>
    </row>
    <row r="47" spans="1:15" ht="17.25" customHeight="1">
      <c r="A47" s="59" t="s">
        <v>205</v>
      </c>
      <c r="B47" s="51">
        <v>918</v>
      </c>
      <c r="C47" s="73" t="s">
        <v>17</v>
      </c>
      <c r="D47" s="69" t="s">
        <v>32</v>
      </c>
      <c r="E47" s="71"/>
      <c r="F47" s="5"/>
      <c r="G47" s="5"/>
      <c r="H47" s="5"/>
      <c r="I47" s="84"/>
      <c r="J47" s="132">
        <f>J48+J56+J52</f>
        <v>3</v>
      </c>
      <c r="K47" s="132">
        <f t="shared" ref="K47" si="10">K48+K56+K52</f>
        <v>0</v>
      </c>
      <c r="L47" s="132">
        <f t="shared" si="2"/>
        <v>0</v>
      </c>
    </row>
    <row r="48" spans="1:15" ht="36.75" customHeight="1">
      <c r="A48" s="59" t="s">
        <v>201</v>
      </c>
      <c r="B48" s="51">
        <v>918</v>
      </c>
      <c r="C48" s="4" t="s">
        <v>17</v>
      </c>
      <c r="D48" s="4" t="s">
        <v>32</v>
      </c>
      <c r="E48" s="4" t="s">
        <v>202</v>
      </c>
      <c r="F48" s="4"/>
      <c r="G48" s="4"/>
      <c r="H48" s="4"/>
      <c r="I48" s="4"/>
      <c r="J48" s="58">
        <f>J49</f>
        <v>0.5</v>
      </c>
      <c r="K48" s="58">
        <f t="shared" ref="K48:K50" si="11">K49</f>
        <v>0</v>
      </c>
      <c r="L48" s="58">
        <f t="shared" si="2"/>
        <v>0</v>
      </c>
    </row>
    <row r="49" spans="1:12" ht="17.25" customHeight="1">
      <c r="A49" s="59" t="s">
        <v>203</v>
      </c>
      <c r="B49" s="51">
        <v>918</v>
      </c>
      <c r="C49" s="4" t="s">
        <v>17</v>
      </c>
      <c r="D49" s="4" t="s">
        <v>32</v>
      </c>
      <c r="E49" s="4" t="s">
        <v>202</v>
      </c>
      <c r="F49" s="4" t="s">
        <v>35</v>
      </c>
      <c r="G49" s="4" t="s">
        <v>37</v>
      </c>
      <c r="H49" s="4" t="s">
        <v>204</v>
      </c>
      <c r="I49" s="4"/>
      <c r="J49" s="58">
        <f>J50</f>
        <v>0.5</v>
      </c>
      <c r="K49" s="58">
        <f t="shared" si="11"/>
        <v>0</v>
      </c>
      <c r="L49" s="58">
        <f t="shared" si="2"/>
        <v>0</v>
      </c>
    </row>
    <row r="50" spans="1:12" ht="16.5" customHeight="1">
      <c r="A50" s="59" t="s">
        <v>106</v>
      </c>
      <c r="B50" s="51">
        <v>918</v>
      </c>
      <c r="C50" s="4" t="s">
        <v>17</v>
      </c>
      <c r="D50" s="4" t="s">
        <v>32</v>
      </c>
      <c r="E50" s="4" t="s">
        <v>202</v>
      </c>
      <c r="F50" s="4" t="s">
        <v>35</v>
      </c>
      <c r="G50" s="4" t="s">
        <v>37</v>
      </c>
      <c r="H50" s="4" t="s">
        <v>204</v>
      </c>
      <c r="I50" s="4" t="s">
        <v>108</v>
      </c>
      <c r="J50" s="58">
        <f>J51</f>
        <v>0.5</v>
      </c>
      <c r="K50" s="58">
        <f t="shared" si="11"/>
        <v>0</v>
      </c>
      <c r="L50" s="58">
        <f t="shared" si="2"/>
        <v>0</v>
      </c>
    </row>
    <row r="51" spans="1:12" ht="33" customHeight="1">
      <c r="A51" s="59" t="s">
        <v>107</v>
      </c>
      <c r="B51" s="51">
        <v>918</v>
      </c>
      <c r="C51" s="4" t="s">
        <v>17</v>
      </c>
      <c r="D51" s="4" t="s">
        <v>32</v>
      </c>
      <c r="E51" s="4" t="s">
        <v>202</v>
      </c>
      <c r="F51" s="4" t="s">
        <v>35</v>
      </c>
      <c r="G51" s="4" t="s">
        <v>37</v>
      </c>
      <c r="H51" s="4" t="s">
        <v>204</v>
      </c>
      <c r="I51" s="4" t="s">
        <v>109</v>
      </c>
      <c r="J51" s="58">
        <v>0.5</v>
      </c>
      <c r="K51" s="58">
        <v>0</v>
      </c>
      <c r="L51" s="58">
        <f t="shared" si="2"/>
        <v>0</v>
      </c>
    </row>
    <row r="52" spans="1:12" ht="52.5" customHeight="1">
      <c r="A52" s="59" t="s">
        <v>214</v>
      </c>
      <c r="B52" s="51">
        <v>918</v>
      </c>
      <c r="C52" s="5" t="s">
        <v>17</v>
      </c>
      <c r="D52" s="5" t="s">
        <v>32</v>
      </c>
      <c r="E52" s="71" t="s">
        <v>46</v>
      </c>
      <c r="F52" s="5"/>
      <c r="G52" s="5"/>
      <c r="H52" s="5"/>
      <c r="I52" s="84"/>
      <c r="J52" s="58">
        <f>J53</f>
        <v>2</v>
      </c>
      <c r="K52" s="58">
        <f t="shared" ref="K52:K54" si="12">K53</f>
        <v>0</v>
      </c>
      <c r="L52" s="58">
        <f t="shared" si="2"/>
        <v>0</v>
      </c>
    </row>
    <row r="53" spans="1:12" ht="20.25" customHeight="1">
      <c r="A53" s="59" t="s">
        <v>212</v>
      </c>
      <c r="B53" s="51">
        <v>918</v>
      </c>
      <c r="C53" s="5" t="s">
        <v>17</v>
      </c>
      <c r="D53" s="5" t="s">
        <v>32</v>
      </c>
      <c r="E53" s="71" t="s">
        <v>46</v>
      </c>
      <c r="F53" s="5" t="s">
        <v>35</v>
      </c>
      <c r="G53" s="5" t="s">
        <v>37</v>
      </c>
      <c r="H53" s="5" t="s">
        <v>213</v>
      </c>
      <c r="I53" s="84"/>
      <c r="J53" s="58">
        <f>J54</f>
        <v>2</v>
      </c>
      <c r="K53" s="58">
        <f t="shared" si="12"/>
        <v>0</v>
      </c>
      <c r="L53" s="58">
        <f t="shared" si="2"/>
        <v>0</v>
      </c>
    </row>
    <row r="54" spans="1:12" ht="20.25" customHeight="1">
      <c r="A54" s="59" t="s">
        <v>106</v>
      </c>
      <c r="B54" s="51">
        <v>918</v>
      </c>
      <c r="C54" s="5" t="s">
        <v>17</v>
      </c>
      <c r="D54" s="5" t="s">
        <v>32</v>
      </c>
      <c r="E54" s="71" t="s">
        <v>46</v>
      </c>
      <c r="F54" s="5" t="s">
        <v>35</v>
      </c>
      <c r="G54" s="5" t="s">
        <v>37</v>
      </c>
      <c r="H54" s="5" t="s">
        <v>213</v>
      </c>
      <c r="I54" s="84" t="s">
        <v>108</v>
      </c>
      <c r="J54" s="58">
        <f>J55</f>
        <v>2</v>
      </c>
      <c r="K54" s="58">
        <f t="shared" si="12"/>
        <v>0</v>
      </c>
      <c r="L54" s="58">
        <f t="shared" si="2"/>
        <v>0</v>
      </c>
    </row>
    <row r="55" spans="1:12" ht="33" customHeight="1">
      <c r="A55" s="59" t="s">
        <v>107</v>
      </c>
      <c r="B55" s="51">
        <v>918</v>
      </c>
      <c r="C55" s="5" t="s">
        <v>17</v>
      </c>
      <c r="D55" s="5" t="s">
        <v>32</v>
      </c>
      <c r="E55" s="71" t="s">
        <v>46</v>
      </c>
      <c r="F55" s="5" t="s">
        <v>35</v>
      </c>
      <c r="G55" s="5" t="s">
        <v>37</v>
      </c>
      <c r="H55" s="5" t="s">
        <v>213</v>
      </c>
      <c r="I55" s="84" t="s">
        <v>109</v>
      </c>
      <c r="J55" s="58">
        <v>2</v>
      </c>
      <c r="K55" s="58">
        <v>0</v>
      </c>
      <c r="L55" s="58">
        <f t="shared" si="2"/>
        <v>0</v>
      </c>
    </row>
    <row r="56" spans="1:12" ht="18.75" customHeight="1">
      <c r="A56" s="59" t="s">
        <v>206</v>
      </c>
      <c r="B56" s="51">
        <v>918</v>
      </c>
      <c r="C56" s="4" t="s">
        <v>17</v>
      </c>
      <c r="D56" s="4" t="s">
        <v>32</v>
      </c>
      <c r="E56" s="71" t="s">
        <v>207</v>
      </c>
      <c r="F56" s="5"/>
      <c r="G56" s="5"/>
      <c r="H56" s="5"/>
      <c r="I56" s="84"/>
      <c r="J56" s="58">
        <f>J57</f>
        <v>0.5</v>
      </c>
      <c r="K56" s="58">
        <f t="shared" ref="K56:K58" si="13">K57</f>
        <v>0</v>
      </c>
      <c r="L56" s="58">
        <f t="shared" si="2"/>
        <v>0</v>
      </c>
    </row>
    <row r="57" spans="1:12" ht="17.25" customHeight="1">
      <c r="A57" s="59" t="s">
        <v>208</v>
      </c>
      <c r="B57" s="51">
        <v>918</v>
      </c>
      <c r="C57" s="4" t="s">
        <v>17</v>
      </c>
      <c r="D57" s="4" t="s">
        <v>32</v>
      </c>
      <c r="E57" s="71" t="s">
        <v>207</v>
      </c>
      <c r="F57" s="5" t="s">
        <v>35</v>
      </c>
      <c r="G57" s="5" t="s">
        <v>35</v>
      </c>
      <c r="H57" s="5" t="s">
        <v>209</v>
      </c>
      <c r="I57" s="84"/>
      <c r="J57" s="58">
        <f>J58</f>
        <v>0.5</v>
      </c>
      <c r="K57" s="58">
        <f t="shared" si="13"/>
        <v>0</v>
      </c>
      <c r="L57" s="58">
        <f t="shared" si="2"/>
        <v>0</v>
      </c>
    </row>
    <row r="58" spans="1:12" ht="17.25" customHeight="1">
      <c r="A58" s="59" t="s">
        <v>106</v>
      </c>
      <c r="B58" s="51">
        <v>918</v>
      </c>
      <c r="C58" s="4" t="s">
        <v>17</v>
      </c>
      <c r="D58" s="4" t="s">
        <v>32</v>
      </c>
      <c r="E58" s="4" t="s">
        <v>207</v>
      </c>
      <c r="F58" s="4" t="s">
        <v>35</v>
      </c>
      <c r="G58" s="4" t="s">
        <v>37</v>
      </c>
      <c r="H58" s="4" t="s">
        <v>209</v>
      </c>
      <c r="I58" s="4" t="s">
        <v>108</v>
      </c>
      <c r="J58" s="58">
        <f>J59</f>
        <v>0.5</v>
      </c>
      <c r="K58" s="58">
        <f t="shared" si="13"/>
        <v>0</v>
      </c>
      <c r="L58" s="58">
        <f t="shared" si="2"/>
        <v>0</v>
      </c>
    </row>
    <row r="59" spans="1:12" ht="30.75" customHeight="1">
      <c r="A59" s="59" t="s">
        <v>107</v>
      </c>
      <c r="B59" s="51">
        <v>918</v>
      </c>
      <c r="C59" s="4" t="s">
        <v>17</v>
      </c>
      <c r="D59" s="4" t="s">
        <v>32</v>
      </c>
      <c r="E59" s="4" t="s">
        <v>207</v>
      </c>
      <c r="F59" s="4" t="s">
        <v>35</v>
      </c>
      <c r="G59" s="4" t="s">
        <v>37</v>
      </c>
      <c r="H59" s="4" t="s">
        <v>209</v>
      </c>
      <c r="I59" s="4" t="s">
        <v>109</v>
      </c>
      <c r="J59" s="58">
        <v>0.5</v>
      </c>
      <c r="K59" s="58">
        <v>0</v>
      </c>
      <c r="L59" s="58">
        <f t="shared" si="2"/>
        <v>0</v>
      </c>
    </row>
    <row r="60" spans="1:12">
      <c r="A60" s="54" t="s">
        <v>51</v>
      </c>
      <c r="B60" s="51">
        <v>918</v>
      </c>
      <c r="C60" s="69" t="s">
        <v>28</v>
      </c>
      <c r="D60" s="69"/>
      <c r="E60" s="70"/>
      <c r="F60" s="69"/>
      <c r="G60" s="69"/>
      <c r="H60" s="69"/>
      <c r="I60" s="134"/>
      <c r="J60" s="132">
        <f>J61</f>
        <v>109.3</v>
      </c>
      <c r="K60" s="132">
        <f>K61</f>
        <v>109.3</v>
      </c>
      <c r="L60" s="132">
        <f t="shared" si="2"/>
        <v>100</v>
      </c>
    </row>
    <row r="61" spans="1:12">
      <c r="A61" s="61" t="s">
        <v>52</v>
      </c>
      <c r="B61" s="51">
        <v>918</v>
      </c>
      <c r="C61" s="135" t="s">
        <v>28</v>
      </c>
      <c r="D61" s="135" t="s">
        <v>29</v>
      </c>
      <c r="E61" s="55"/>
      <c r="F61" s="52"/>
      <c r="G61" s="52"/>
      <c r="H61" s="52"/>
      <c r="I61" s="75"/>
      <c r="J61" s="132">
        <f>J64</f>
        <v>109.3</v>
      </c>
      <c r="K61" s="132">
        <f>K64</f>
        <v>109.3</v>
      </c>
      <c r="L61" s="132">
        <f t="shared" si="2"/>
        <v>100</v>
      </c>
    </row>
    <row r="62" spans="1:12" ht="31.5">
      <c r="A62" s="90" t="s">
        <v>136</v>
      </c>
      <c r="B62" s="51">
        <v>918</v>
      </c>
      <c r="C62" s="65" t="s">
        <v>28</v>
      </c>
      <c r="D62" s="65" t="s">
        <v>29</v>
      </c>
      <c r="E62" s="4">
        <v>89</v>
      </c>
      <c r="F62" s="4"/>
      <c r="G62" s="4"/>
      <c r="H62" s="4"/>
      <c r="I62" s="76"/>
      <c r="J62" s="58">
        <f t="shared" ref="J62:K63" si="14">J63</f>
        <v>109.3</v>
      </c>
      <c r="K62" s="58">
        <f t="shared" si="14"/>
        <v>109.3</v>
      </c>
      <c r="L62" s="58">
        <f t="shared" si="2"/>
        <v>100</v>
      </c>
    </row>
    <row r="63" spans="1:12" ht="47.25">
      <c r="A63" s="91" t="s">
        <v>137</v>
      </c>
      <c r="B63" s="51">
        <v>918</v>
      </c>
      <c r="C63" s="65" t="s">
        <v>28</v>
      </c>
      <c r="D63" s="65" t="s">
        <v>29</v>
      </c>
      <c r="E63" s="4">
        <v>89</v>
      </c>
      <c r="F63" s="4">
        <v>1</v>
      </c>
      <c r="G63" s="4"/>
      <c r="H63" s="4"/>
      <c r="I63" s="76"/>
      <c r="J63" s="58">
        <f t="shared" si="14"/>
        <v>109.3</v>
      </c>
      <c r="K63" s="58">
        <f t="shared" si="14"/>
        <v>109.3</v>
      </c>
      <c r="L63" s="58">
        <f t="shared" si="2"/>
        <v>100</v>
      </c>
    </row>
    <row r="64" spans="1:12" ht="31.5">
      <c r="A64" s="77" t="s">
        <v>164</v>
      </c>
      <c r="B64" s="51">
        <v>918</v>
      </c>
      <c r="C64" s="65" t="s">
        <v>28</v>
      </c>
      <c r="D64" s="65" t="s">
        <v>29</v>
      </c>
      <c r="E64" s="78">
        <v>89</v>
      </c>
      <c r="F64" s="4">
        <v>1</v>
      </c>
      <c r="G64" s="4" t="s">
        <v>37</v>
      </c>
      <c r="H64" s="4">
        <v>51180</v>
      </c>
      <c r="I64" s="76"/>
      <c r="J64" s="26">
        <f>J65+J67</f>
        <v>109.3</v>
      </c>
      <c r="K64" s="26">
        <f>K65+K67</f>
        <v>109.3</v>
      </c>
      <c r="L64" s="58">
        <f t="shared" si="2"/>
        <v>100</v>
      </c>
    </row>
    <row r="65" spans="1:12" ht="47.25">
      <c r="A65" s="60" t="s">
        <v>110</v>
      </c>
      <c r="B65" s="51">
        <v>918</v>
      </c>
      <c r="C65" s="65" t="s">
        <v>28</v>
      </c>
      <c r="D65" s="65" t="s">
        <v>29</v>
      </c>
      <c r="E65" s="78">
        <v>89</v>
      </c>
      <c r="F65" s="4">
        <v>1</v>
      </c>
      <c r="G65" s="4" t="s">
        <v>37</v>
      </c>
      <c r="H65" s="4" t="s">
        <v>53</v>
      </c>
      <c r="I65" s="76" t="s">
        <v>112</v>
      </c>
      <c r="J65" s="26">
        <f>J66</f>
        <v>109.3</v>
      </c>
      <c r="K65" s="26">
        <f>K66</f>
        <v>109.3</v>
      </c>
      <c r="L65" s="58">
        <f t="shared" si="2"/>
        <v>100</v>
      </c>
    </row>
    <row r="66" spans="1:12">
      <c r="A66" s="60" t="s">
        <v>111</v>
      </c>
      <c r="B66" s="51">
        <v>918</v>
      </c>
      <c r="C66" s="65" t="s">
        <v>28</v>
      </c>
      <c r="D66" s="65" t="s">
        <v>29</v>
      </c>
      <c r="E66" s="78">
        <v>89</v>
      </c>
      <c r="F66" s="4">
        <v>1</v>
      </c>
      <c r="G66" s="4" t="s">
        <v>37</v>
      </c>
      <c r="H66" s="4" t="s">
        <v>53</v>
      </c>
      <c r="I66" s="76" t="s">
        <v>113</v>
      </c>
      <c r="J66" s="26">
        <v>109.3</v>
      </c>
      <c r="K66" s="26">
        <v>109.3</v>
      </c>
      <c r="L66" s="58">
        <f t="shared" si="2"/>
        <v>100</v>
      </c>
    </row>
    <row r="67" spans="1:12" ht="18.75" customHeight="1">
      <c r="A67" s="59" t="s">
        <v>106</v>
      </c>
      <c r="B67" s="51">
        <v>918</v>
      </c>
      <c r="C67" s="65" t="s">
        <v>28</v>
      </c>
      <c r="D67" s="65" t="s">
        <v>29</v>
      </c>
      <c r="E67" s="78">
        <v>89</v>
      </c>
      <c r="F67" s="4">
        <v>1</v>
      </c>
      <c r="G67" s="4" t="s">
        <v>37</v>
      </c>
      <c r="H67" s="4">
        <v>51180</v>
      </c>
      <c r="I67" s="76" t="s">
        <v>108</v>
      </c>
      <c r="J67" s="26">
        <f t="shared" ref="J67:K67" si="15">J68</f>
        <v>0</v>
      </c>
      <c r="K67" s="26">
        <f t="shared" si="15"/>
        <v>0</v>
      </c>
      <c r="L67" s="58"/>
    </row>
    <row r="68" spans="1:12" ht="31.5">
      <c r="A68" s="59" t="s">
        <v>107</v>
      </c>
      <c r="B68" s="51">
        <v>918</v>
      </c>
      <c r="C68" s="65" t="s">
        <v>28</v>
      </c>
      <c r="D68" s="65" t="s">
        <v>29</v>
      </c>
      <c r="E68" s="78">
        <v>89</v>
      </c>
      <c r="F68" s="4">
        <v>1</v>
      </c>
      <c r="G68" s="4" t="s">
        <v>37</v>
      </c>
      <c r="H68" s="4">
        <v>51180</v>
      </c>
      <c r="I68" s="76" t="s">
        <v>109</v>
      </c>
      <c r="J68" s="26">
        <f>4-4</f>
        <v>0</v>
      </c>
      <c r="K68" s="26">
        <v>0</v>
      </c>
      <c r="L68" s="58"/>
    </row>
    <row r="69" spans="1:12">
      <c r="A69" s="54" t="s">
        <v>194</v>
      </c>
      <c r="B69" s="51">
        <v>918</v>
      </c>
      <c r="C69" s="135" t="s">
        <v>29</v>
      </c>
      <c r="D69" s="135"/>
      <c r="E69" s="52"/>
      <c r="F69" s="4"/>
      <c r="G69" s="4"/>
      <c r="H69" s="4"/>
      <c r="I69" s="76"/>
      <c r="J69" s="136">
        <f>J70</f>
        <v>0.5</v>
      </c>
      <c r="K69" s="136">
        <f t="shared" ref="K69:K73" si="16">K70</f>
        <v>0</v>
      </c>
      <c r="L69" s="132">
        <f t="shared" si="2"/>
        <v>0</v>
      </c>
    </row>
    <row r="70" spans="1:12" ht="31.5">
      <c r="A70" s="54" t="s">
        <v>195</v>
      </c>
      <c r="B70" s="51">
        <v>918</v>
      </c>
      <c r="C70" s="135" t="s">
        <v>29</v>
      </c>
      <c r="D70" s="135" t="s">
        <v>196</v>
      </c>
      <c r="E70" s="52"/>
      <c r="F70" s="4"/>
      <c r="G70" s="4"/>
      <c r="H70" s="4"/>
      <c r="I70" s="76"/>
      <c r="J70" s="136">
        <f>J71</f>
        <v>0.5</v>
      </c>
      <c r="K70" s="136">
        <f t="shared" si="16"/>
        <v>0</v>
      </c>
      <c r="L70" s="58">
        <f t="shared" si="2"/>
        <v>0</v>
      </c>
    </row>
    <row r="71" spans="1:12" ht="31.5">
      <c r="A71" s="153" t="s">
        <v>197</v>
      </c>
      <c r="B71" s="156">
        <v>918</v>
      </c>
      <c r="C71" s="154" t="s">
        <v>29</v>
      </c>
      <c r="D71" s="154" t="s">
        <v>196</v>
      </c>
      <c r="E71" s="4" t="s">
        <v>198</v>
      </c>
      <c r="F71" s="4"/>
      <c r="G71" s="4"/>
      <c r="H71" s="4"/>
      <c r="I71" s="76"/>
      <c r="J71" s="26">
        <f>J72</f>
        <v>0.5</v>
      </c>
      <c r="K71" s="26">
        <f t="shared" si="16"/>
        <v>0</v>
      </c>
      <c r="L71" s="58">
        <f t="shared" si="2"/>
        <v>0</v>
      </c>
    </row>
    <row r="72" spans="1:12" ht="31.5">
      <c r="A72" s="59" t="s">
        <v>199</v>
      </c>
      <c r="B72" s="51">
        <v>918</v>
      </c>
      <c r="C72" s="65" t="s">
        <v>29</v>
      </c>
      <c r="D72" s="65" t="s">
        <v>196</v>
      </c>
      <c r="E72" s="4" t="s">
        <v>198</v>
      </c>
      <c r="F72" s="4" t="s">
        <v>35</v>
      </c>
      <c r="G72" s="4" t="s">
        <v>37</v>
      </c>
      <c r="H72" s="4" t="s">
        <v>200</v>
      </c>
      <c r="I72" s="76"/>
      <c r="J72" s="26">
        <f>J73</f>
        <v>0.5</v>
      </c>
      <c r="K72" s="26">
        <f t="shared" si="16"/>
        <v>0</v>
      </c>
      <c r="L72" s="58">
        <f t="shared" si="2"/>
        <v>0</v>
      </c>
    </row>
    <row r="73" spans="1:12" ht="31.5">
      <c r="A73" s="59" t="s">
        <v>106</v>
      </c>
      <c r="B73" s="51">
        <v>918</v>
      </c>
      <c r="C73" s="65" t="s">
        <v>29</v>
      </c>
      <c r="D73" s="65" t="s">
        <v>196</v>
      </c>
      <c r="E73" s="4" t="s">
        <v>198</v>
      </c>
      <c r="F73" s="4" t="s">
        <v>35</v>
      </c>
      <c r="G73" s="4" t="s">
        <v>37</v>
      </c>
      <c r="H73" s="4" t="s">
        <v>200</v>
      </c>
      <c r="I73" s="76" t="s">
        <v>108</v>
      </c>
      <c r="J73" s="26">
        <f>J74</f>
        <v>0.5</v>
      </c>
      <c r="K73" s="26">
        <f t="shared" si="16"/>
        <v>0</v>
      </c>
      <c r="L73" s="58">
        <f t="shared" si="2"/>
        <v>0</v>
      </c>
    </row>
    <row r="74" spans="1:12" ht="31.5">
      <c r="A74" s="59" t="s">
        <v>107</v>
      </c>
      <c r="B74" s="51">
        <v>918</v>
      </c>
      <c r="C74" s="65" t="s">
        <v>29</v>
      </c>
      <c r="D74" s="65" t="s">
        <v>196</v>
      </c>
      <c r="E74" s="4" t="s">
        <v>198</v>
      </c>
      <c r="F74" s="4" t="s">
        <v>35</v>
      </c>
      <c r="G74" s="4" t="s">
        <v>37</v>
      </c>
      <c r="H74" s="4" t="s">
        <v>200</v>
      </c>
      <c r="I74" s="76" t="s">
        <v>109</v>
      </c>
      <c r="J74" s="26">
        <v>0.5</v>
      </c>
      <c r="K74" s="26">
        <v>0</v>
      </c>
      <c r="L74" s="58">
        <f t="shared" si="2"/>
        <v>0</v>
      </c>
    </row>
    <row r="75" spans="1:12">
      <c r="A75" s="61" t="s">
        <v>54</v>
      </c>
      <c r="B75" s="51">
        <v>918</v>
      </c>
      <c r="C75" s="135" t="s">
        <v>18</v>
      </c>
      <c r="D75" s="135"/>
      <c r="E75" s="52"/>
      <c r="F75" s="52"/>
      <c r="G75" s="52"/>
      <c r="H75" s="52"/>
      <c r="I75" s="52"/>
      <c r="J75" s="136">
        <f t="shared" ref="J75:K79" si="17">J76</f>
        <v>552.03717999999992</v>
      </c>
      <c r="K75" s="136">
        <f t="shared" si="17"/>
        <v>280.392</v>
      </c>
      <c r="L75" s="132">
        <f t="shared" si="2"/>
        <v>50.79223105950944</v>
      </c>
    </row>
    <row r="76" spans="1:12">
      <c r="A76" s="61" t="s">
        <v>55</v>
      </c>
      <c r="B76" s="51">
        <v>918</v>
      </c>
      <c r="C76" s="52" t="s">
        <v>18</v>
      </c>
      <c r="D76" s="52" t="s">
        <v>30</v>
      </c>
      <c r="E76" s="137"/>
      <c r="F76" s="137"/>
      <c r="G76" s="137"/>
      <c r="H76" s="137"/>
      <c r="I76" s="52"/>
      <c r="J76" s="136">
        <f>J77+J81+J85</f>
        <v>552.03717999999992</v>
      </c>
      <c r="K76" s="136">
        <f>K77+K81+K85</f>
        <v>280.392</v>
      </c>
      <c r="L76" s="132">
        <f t="shared" si="2"/>
        <v>50.79223105950944</v>
      </c>
    </row>
    <row r="77" spans="1:12" ht="47.25">
      <c r="A77" s="90" t="s">
        <v>215</v>
      </c>
      <c r="B77" s="51">
        <v>918</v>
      </c>
      <c r="C77" s="5" t="s">
        <v>18</v>
      </c>
      <c r="D77" s="5" t="s">
        <v>30</v>
      </c>
      <c r="E77" s="5" t="s">
        <v>32</v>
      </c>
      <c r="F77" s="5"/>
      <c r="G77" s="5"/>
      <c r="H77" s="5"/>
      <c r="I77" s="4"/>
      <c r="J77" s="26">
        <f>J78</f>
        <v>359.2</v>
      </c>
      <c r="K77" s="26">
        <f>K78</f>
        <v>188.392</v>
      </c>
      <c r="L77" s="58">
        <f t="shared" ref="L77:L124" si="18">K77/J77*100</f>
        <v>52.44766146993318</v>
      </c>
    </row>
    <row r="78" spans="1:12" ht="141.75">
      <c r="A78" s="119" t="s">
        <v>175</v>
      </c>
      <c r="B78" s="51">
        <v>918</v>
      </c>
      <c r="C78" s="5" t="s">
        <v>18</v>
      </c>
      <c r="D78" s="5" t="s">
        <v>30</v>
      </c>
      <c r="E78" s="5" t="s">
        <v>32</v>
      </c>
      <c r="F78" s="5" t="s">
        <v>35</v>
      </c>
      <c r="G78" s="5" t="s">
        <v>17</v>
      </c>
      <c r="H78" s="5" t="s">
        <v>56</v>
      </c>
      <c r="I78" s="4"/>
      <c r="J78" s="26">
        <f t="shared" si="17"/>
        <v>359.2</v>
      </c>
      <c r="K78" s="26">
        <f t="shared" si="17"/>
        <v>188.392</v>
      </c>
      <c r="L78" s="58">
        <f t="shared" si="18"/>
        <v>52.44766146993318</v>
      </c>
    </row>
    <row r="79" spans="1:12" ht="18.75" customHeight="1">
      <c r="A79" s="59" t="s">
        <v>106</v>
      </c>
      <c r="B79" s="51">
        <v>918</v>
      </c>
      <c r="C79" s="5" t="s">
        <v>18</v>
      </c>
      <c r="D79" s="5" t="s">
        <v>30</v>
      </c>
      <c r="E79" s="5" t="s">
        <v>32</v>
      </c>
      <c r="F79" s="5" t="s">
        <v>35</v>
      </c>
      <c r="G79" s="5" t="s">
        <v>17</v>
      </c>
      <c r="H79" s="5" t="s">
        <v>56</v>
      </c>
      <c r="I79" s="4" t="s">
        <v>108</v>
      </c>
      <c r="J79" s="26">
        <f t="shared" si="17"/>
        <v>359.2</v>
      </c>
      <c r="K79" s="26">
        <f t="shared" si="17"/>
        <v>188.392</v>
      </c>
      <c r="L79" s="58">
        <f t="shared" si="18"/>
        <v>52.44766146993318</v>
      </c>
    </row>
    <row r="80" spans="1:12" ht="33.75" customHeight="1">
      <c r="A80" s="59" t="s">
        <v>107</v>
      </c>
      <c r="B80" s="51">
        <v>918</v>
      </c>
      <c r="C80" s="5" t="s">
        <v>18</v>
      </c>
      <c r="D80" s="5" t="s">
        <v>30</v>
      </c>
      <c r="E80" s="5" t="s">
        <v>32</v>
      </c>
      <c r="F80" s="5" t="s">
        <v>35</v>
      </c>
      <c r="G80" s="5" t="s">
        <v>17</v>
      </c>
      <c r="H80" s="5" t="s">
        <v>56</v>
      </c>
      <c r="I80" s="4" t="s">
        <v>109</v>
      </c>
      <c r="J80" s="124">
        <f>295.2+64</f>
        <v>359.2</v>
      </c>
      <c r="K80" s="125">
        <v>188.392</v>
      </c>
      <c r="L80" s="58">
        <f t="shared" si="18"/>
        <v>52.44766146993318</v>
      </c>
    </row>
    <row r="81" spans="1:12" ht="64.5" customHeight="1">
      <c r="A81" s="7" t="s">
        <v>216</v>
      </c>
      <c r="B81" s="51">
        <v>918</v>
      </c>
      <c r="C81" s="4" t="s">
        <v>18</v>
      </c>
      <c r="D81" s="4" t="s">
        <v>30</v>
      </c>
      <c r="E81" s="4" t="s">
        <v>196</v>
      </c>
      <c r="F81" s="4"/>
      <c r="G81" s="4"/>
      <c r="H81" s="4"/>
      <c r="I81" s="4"/>
      <c r="J81" s="124">
        <f t="shared" ref="J81:K83" si="19">J82</f>
        <v>66.599999999999994</v>
      </c>
      <c r="K81" s="125">
        <f t="shared" si="19"/>
        <v>0</v>
      </c>
      <c r="L81" s="58">
        <f t="shared" si="18"/>
        <v>0</v>
      </c>
    </row>
    <row r="82" spans="1:12" ht="154.5" customHeight="1">
      <c r="A82" s="157" t="s">
        <v>175</v>
      </c>
      <c r="B82" s="51">
        <v>918</v>
      </c>
      <c r="C82" s="5" t="s">
        <v>18</v>
      </c>
      <c r="D82" s="5" t="s">
        <v>30</v>
      </c>
      <c r="E82" s="5" t="s">
        <v>196</v>
      </c>
      <c r="F82" s="5" t="s">
        <v>35</v>
      </c>
      <c r="G82" s="5" t="s">
        <v>17</v>
      </c>
      <c r="H82" s="5" t="s">
        <v>56</v>
      </c>
      <c r="I82" s="4"/>
      <c r="J82" s="124">
        <f t="shared" si="19"/>
        <v>66.599999999999994</v>
      </c>
      <c r="K82" s="125">
        <f t="shared" si="19"/>
        <v>0</v>
      </c>
      <c r="L82" s="58">
        <f t="shared" si="18"/>
        <v>0</v>
      </c>
    </row>
    <row r="83" spans="1:12" ht="21.75" customHeight="1">
      <c r="A83" s="59" t="s">
        <v>106</v>
      </c>
      <c r="B83" s="51">
        <v>918</v>
      </c>
      <c r="C83" s="5" t="s">
        <v>18</v>
      </c>
      <c r="D83" s="5" t="s">
        <v>30</v>
      </c>
      <c r="E83" s="5" t="s">
        <v>196</v>
      </c>
      <c r="F83" s="5" t="s">
        <v>35</v>
      </c>
      <c r="G83" s="5" t="s">
        <v>17</v>
      </c>
      <c r="H83" s="5" t="s">
        <v>56</v>
      </c>
      <c r="I83" s="4" t="s">
        <v>108</v>
      </c>
      <c r="J83" s="124">
        <f t="shared" si="19"/>
        <v>66.599999999999994</v>
      </c>
      <c r="K83" s="125">
        <f t="shared" si="19"/>
        <v>0</v>
      </c>
      <c r="L83" s="58">
        <f t="shared" si="18"/>
        <v>0</v>
      </c>
    </row>
    <row r="84" spans="1:12" ht="33.75" customHeight="1">
      <c r="A84" s="59" t="s">
        <v>107</v>
      </c>
      <c r="B84" s="51">
        <v>918</v>
      </c>
      <c r="C84" s="5" t="s">
        <v>18</v>
      </c>
      <c r="D84" s="5" t="s">
        <v>30</v>
      </c>
      <c r="E84" s="5" t="s">
        <v>196</v>
      </c>
      <c r="F84" s="5" t="s">
        <v>35</v>
      </c>
      <c r="G84" s="5" t="s">
        <v>17</v>
      </c>
      <c r="H84" s="5" t="s">
        <v>56</v>
      </c>
      <c r="I84" s="4" t="s">
        <v>109</v>
      </c>
      <c r="J84" s="124">
        <v>66.599999999999994</v>
      </c>
      <c r="K84" s="125">
        <v>0</v>
      </c>
      <c r="L84" s="58">
        <f t="shared" si="18"/>
        <v>0</v>
      </c>
    </row>
    <row r="85" spans="1:12" ht="33.75" customHeight="1">
      <c r="A85" s="90" t="s">
        <v>136</v>
      </c>
      <c r="B85" s="51">
        <v>918</v>
      </c>
      <c r="C85" s="5" t="s">
        <v>18</v>
      </c>
      <c r="D85" s="5" t="s">
        <v>30</v>
      </c>
      <c r="E85" s="5" t="s">
        <v>49</v>
      </c>
      <c r="F85" s="5"/>
      <c r="G85" s="5"/>
      <c r="H85" s="5"/>
      <c r="I85" s="4"/>
      <c r="J85" s="124">
        <f>J86</f>
        <v>126.23718</v>
      </c>
      <c r="K85" s="124">
        <f t="shared" ref="K85:K88" si="20">K86</f>
        <v>92</v>
      </c>
      <c r="L85" s="58">
        <f t="shared" si="18"/>
        <v>72.878687562570704</v>
      </c>
    </row>
    <row r="86" spans="1:12" ht="33.75" customHeight="1">
      <c r="A86" s="91" t="s">
        <v>137</v>
      </c>
      <c r="B86" s="51">
        <v>918</v>
      </c>
      <c r="C86" s="5" t="s">
        <v>18</v>
      </c>
      <c r="D86" s="5" t="s">
        <v>30</v>
      </c>
      <c r="E86" s="5" t="s">
        <v>49</v>
      </c>
      <c r="F86" s="5" t="s">
        <v>24</v>
      </c>
      <c r="G86" s="5"/>
      <c r="H86" s="5"/>
      <c r="I86" s="4"/>
      <c r="J86" s="124">
        <f>J87</f>
        <v>126.23718</v>
      </c>
      <c r="K86" s="124">
        <f t="shared" si="20"/>
        <v>92</v>
      </c>
      <c r="L86" s="58">
        <f t="shared" si="18"/>
        <v>72.878687562570704</v>
      </c>
    </row>
    <row r="87" spans="1:12" ht="33.75" customHeight="1">
      <c r="A87" s="91" t="s">
        <v>220</v>
      </c>
      <c r="B87" s="51">
        <v>918</v>
      </c>
      <c r="C87" s="5" t="s">
        <v>18</v>
      </c>
      <c r="D87" s="5" t="s">
        <v>30</v>
      </c>
      <c r="E87" s="5" t="s">
        <v>49</v>
      </c>
      <c r="F87" s="5" t="s">
        <v>24</v>
      </c>
      <c r="G87" s="5" t="s">
        <v>37</v>
      </c>
      <c r="H87" s="5" t="s">
        <v>219</v>
      </c>
      <c r="I87" s="4"/>
      <c r="J87" s="124">
        <f>J88</f>
        <v>126.23718</v>
      </c>
      <c r="K87" s="124">
        <f t="shared" si="20"/>
        <v>92</v>
      </c>
      <c r="L87" s="58">
        <f t="shared" si="18"/>
        <v>72.878687562570704</v>
      </c>
    </row>
    <row r="88" spans="1:12" ht="24" customHeight="1">
      <c r="A88" s="59" t="s">
        <v>106</v>
      </c>
      <c r="B88" s="51">
        <v>918</v>
      </c>
      <c r="C88" s="5" t="s">
        <v>18</v>
      </c>
      <c r="D88" s="5" t="s">
        <v>30</v>
      </c>
      <c r="E88" s="5" t="s">
        <v>49</v>
      </c>
      <c r="F88" s="5" t="s">
        <v>24</v>
      </c>
      <c r="G88" s="5" t="s">
        <v>37</v>
      </c>
      <c r="H88" s="5" t="s">
        <v>219</v>
      </c>
      <c r="I88" s="4" t="s">
        <v>108</v>
      </c>
      <c r="J88" s="124">
        <f>J89</f>
        <v>126.23718</v>
      </c>
      <c r="K88" s="124">
        <f t="shared" si="20"/>
        <v>92</v>
      </c>
      <c r="L88" s="58">
        <f t="shared" si="18"/>
        <v>72.878687562570704</v>
      </c>
    </row>
    <row r="89" spans="1:12" ht="33.75" customHeight="1">
      <c r="A89" s="59" t="s">
        <v>107</v>
      </c>
      <c r="B89" s="51">
        <v>918</v>
      </c>
      <c r="C89" s="5" t="s">
        <v>18</v>
      </c>
      <c r="D89" s="5" t="s">
        <v>30</v>
      </c>
      <c r="E89" s="5" t="s">
        <v>49</v>
      </c>
      <c r="F89" s="5" t="s">
        <v>24</v>
      </c>
      <c r="G89" s="5" t="s">
        <v>37</v>
      </c>
      <c r="H89" s="5" t="s">
        <v>219</v>
      </c>
      <c r="I89" s="4" t="s">
        <v>109</v>
      </c>
      <c r="J89" s="124">
        <v>126.23718</v>
      </c>
      <c r="K89" s="125">
        <v>92</v>
      </c>
      <c r="L89" s="58">
        <f t="shared" si="18"/>
        <v>72.878687562570704</v>
      </c>
    </row>
    <row r="90" spans="1:12">
      <c r="A90" s="61" t="s">
        <v>21</v>
      </c>
      <c r="B90" s="51">
        <v>918</v>
      </c>
      <c r="C90" s="52" t="s">
        <v>20</v>
      </c>
      <c r="D90" s="52"/>
      <c r="E90" s="52"/>
      <c r="F90" s="52"/>
      <c r="G90" s="52"/>
      <c r="H90" s="80"/>
      <c r="I90" s="80"/>
      <c r="J90" s="74">
        <f>J91+J102</f>
        <v>155.30000000000001</v>
      </c>
      <c r="K90" s="74">
        <f>K91+K102</f>
        <v>155.238</v>
      </c>
      <c r="L90" s="132">
        <f t="shared" si="18"/>
        <v>99.960077269800379</v>
      </c>
    </row>
    <row r="91" spans="1:12">
      <c r="A91" s="61" t="s">
        <v>57</v>
      </c>
      <c r="B91" s="51">
        <v>918</v>
      </c>
      <c r="C91" s="52" t="s">
        <v>20</v>
      </c>
      <c r="D91" s="52" t="s">
        <v>28</v>
      </c>
      <c r="E91" s="52"/>
      <c r="F91" s="52"/>
      <c r="G91" s="52"/>
      <c r="H91" s="80"/>
      <c r="I91" s="80"/>
      <c r="J91" s="74">
        <f>J92+J97</f>
        <v>95</v>
      </c>
      <c r="K91" s="74">
        <f t="shared" ref="K91" si="21">K92+K97</f>
        <v>94.938000000000002</v>
      </c>
      <c r="L91" s="132">
        <f t="shared" si="18"/>
        <v>99.934736842105266</v>
      </c>
    </row>
    <row r="92" spans="1:12" ht="47.25">
      <c r="A92" s="145" t="s">
        <v>193</v>
      </c>
      <c r="B92" s="51">
        <v>918</v>
      </c>
      <c r="C92" s="4" t="s">
        <v>20</v>
      </c>
      <c r="D92" s="4" t="s">
        <v>28</v>
      </c>
      <c r="E92" s="4" t="s">
        <v>144</v>
      </c>
      <c r="F92" s="4"/>
      <c r="G92" s="4"/>
      <c r="H92" s="27"/>
      <c r="I92" s="27"/>
      <c r="J92" s="28">
        <f>J93</f>
        <v>65</v>
      </c>
      <c r="K92" s="28">
        <f t="shared" ref="K92:K93" si="22">K93</f>
        <v>65</v>
      </c>
      <c r="L92" s="58">
        <f t="shared" si="18"/>
        <v>100</v>
      </c>
    </row>
    <row r="93" spans="1:12" ht="31.5">
      <c r="A93" s="90" t="s">
        <v>190</v>
      </c>
      <c r="B93" s="51">
        <v>918</v>
      </c>
      <c r="C93" s="4" t="s">
        <v>20</v>
      </c>
      <c r="D93" s="4" t="s">
        <v>28</v>
      </c>
      <c r="E93" s="4" t="s">
        <v>144</v>
      </c>
      <c r="F93" s="4" t="s">
        <v>35</v>
      </c>
      <c r="G93" s="4" t="s">
        <v>17</v>
      </c>
      <c r="H93" s="27"/>
      <c r="I93" s="27"/>
      <c r="J93" s="28">
        <f>J94</f>
        <v>65</v>
      </c>
      <c r="K93" s="28">
        <f t="shared" si="22"/>
        <v>65</v>
      </c>
      <c r="L93" s="58">
        <f t="shared" si="18"/>
        <v>100</v>
      </c>
    </row>
    <row r="94" spans="1:12" ht="23.25" customHeight="1">
      <c r="A94" s="7" t="s">
        <v>191</v>
      </c>
      <c r="B94" s="51">
        <v>918</v>
      </c>
      <c r="C94" s="4" t="s">
        <v>20</v>
      </c>
      <c r="D94" s="4" t="s">
        <v>28</v>
      </c>
      <c r="E94" s="4" t="s">
        <v>144</v>
      </c>
      <c r="F94" s="4" t="s">
        <v>35</v>
      </c>
      <c r="G94" s="4" t="s">
        <v>17</v>
      </c>
      <c r="H94" s="4" t="s">
        <v>192</v>
      </c>
      <c r="I94" s="76"/>
      <c r="J94" s="28">
        <f t="shared" ref="J94:K95" si="23">J95</f>
        <v>65</v>
      </c>
      <c r="K94" s="28">
        <f t="shared" si="23"/>
        <v>65</v>
      </c>
      <c r="L94" s="58">
        <f t="shared" si="18"/>
        <v>100</v>
      </c>
    </row>
    <row r="95" spans="1:12" ht="19.5" customHeight="1">
      <c r="A95" s="59" t="s">
        <v>106</v>
      </c>
      <c r="B95" s="51">
        <v>918</v>
      </c>
      <c r="C95" s="4" t="s">
        <v>20</v>
      </c>
      <c r="D95" s="4" t="s">
        <v>28</v>
      </c>
      <c r="E95" s="4" t="s">
        <v>144</v>
      </c>
      <c r="F95" s="4" t="s">
        <v>35</v>
      </c>
      <c r="G95" s="4" t="s">
        <v>17</v>
      </c>
      <c r="H95" s="4" t="s">
        <v>192</v>
      </c>
      <c r="I95" s="76" t="s">
        <v>108</v>
      </c>
      <c r="J95" s="28">
        <f t="shared" si="23"/>
        <v>65</v>
      </c>
      <c r="K95" s="28">
        <f t="shared" si="23"/>
        <v>65</v>
      </c>
      <c r="L95" s="58">
        <f t="shared" si="18"/>
        <v>100</v>
      </c>
    </row>
    <row r="96" spans="1:12" ht="31.5">
      <c r="A96" s="59" t="s">
        <v>107</v>
      </c>
      <c r="B96" s="51">
        <v>918</v>
      </c>
      <c r="C96" s="4" t="s">
        <v>20</v>
      </c>
      <c r="D96" s="4" t="s">
        <v>28</v>
      </c>
      <c r="E96" s="4" t="s">
        <v>144</v>
      </c>
      <c r="F96" s="4" t="s">
        <v>35</v>
      </c>
      <c r="G96" s="4" t="s">
        <v>17</v>
      </c>
      <c r="H96" s="4" t="s">
        <v>192</v>
      </c>
      <c r="I96" s="76" t="s">
        <v>109</v>
      </c>
      <c r="J96" s="28">
        <f>115-50</f>
        <v>65</v>
      </c>
      <c r="K96" s="28">
        <v>65</v>
      </c>
      <c r="L96" s="58">
        <f t="shared" si="18"/>
        <v>100</v>
      </c>
    </row>
    <row r="97" spans="1:12" ht="31.5">
      <c r="A97" s="90" t="s">
        <v>136</v>
      </c>
      <c r="B97" s="51">
        <v>918</v>
      </c>
      <c r="C97" s="4" t="s">
        <v>20</v>
      </c>
      <c r="D97" s="4" t="s">
        <v>28</v>
      </c>
      <c r="E97" s="4" t="s">
        <v>49</v>
      </c>
      <c r="F97" s="4"/>
      <c r="G97" s="4"/>
      <c r="H97" s="8"/>
      <c r="I97" s="155"/>
      <c r="J97" s="28">
        <f>J98</f>
        <v>30</v>
      </c>
      <c r="K97" s="28">
        <f t="shared" ref="K97:K100" si="24">K98</f>
        <v>29.937999999999999</v>
      </c>
      <c r="L97" s="58">
        <f t="shared" si="18"/>
        <v>99.793333333333337</v>
      </c>
    </row>
    <row r="98" spans="1:12" ht="47.25">
      <c r="A98" s="91" t="s">
        <v>137</v>
      </c>
      <c r="B98" s="51">
        <v>918</v>
      </c>
      <c r="C98" s="4" t="s">
        <v>20</v>
      </c>
      <c r="D98" s="4" t="s">
        <v>28</v>
      </c>
      <c r="E98" s="4" t="s">
        <v>49</v>
      </c>
      <c r="F98" s="4" t="s">
        <v>24</v>
      </c>
      <c r="G98" s="4"/>
      <c r="H98" s="8"/>
      <c r="I98" s="155"/>
      <c r="J98" s="28">
        <f>J99</f>
        <v>30</v>
      </c>
      <c r="K98" s="28">
        <f t="shared" si="24"/>
        <v>29.937999999999999</v>
      </c>
      <c r="L98" s="58">
        <f t="shared" si="18"/>
        <v>99.793333333333337</v>
      </c>
    </row>
    <row r="99" spans="1:12" ht="63">
      <c r="A99" s="7" t="s">
        <v>210</v>
      </c>
      <c r="B99" s="51">
        <v>918</v>
      </c>
      <c r="C99" s="4" t="s">
        <v>20</v>
      </c>
      <c r="D99" s="4" t="s">
        <v>28</v>
      </c>
      <c r="E99" s="4">
        <v>89</v>
      </c>
      <c r="F99" s="4">
        <v>1</v>
      </c>
      <c r="G99" s="4" t="s">
        <v>37</v>
      </c>
      <c r="H99" s="4" t="s">
        <v>211</v>
      </c>
      <c r="I99" s="76"/>
      <c r="J99" s="28">
        <f>J100</f>
        <v>30</v>
      </c>
      <c r="K99" s="28">
        <f t="shared" si="24"/>
        <v>29.937999999999999</v>
      </c>
      <c r="L99" s="58">
        <f t="shared" si="18"/>
        <v>99.793333333333337</v>
      </c>
    </row>
    <row r="100" spans="1:12" ht="31.5">
      <c r="A100" s="59" t="s">
        <v>106</v>
      </c>
      <c r="B100" s="51">
        <v>918</v>
      </c>
      <c r="C100" s="4" t="s">
        <v>20</v>
      </c>
      <c r="D100" s="4" t="s">
        <v>28</v>
      </c>
      <c r="E100" s="4">
        <v>89</v>
      </c>
      <c r="F100" s="4">
        <v>1</v>
      </c>
      <c r="G100" s="4" t="s">
        <v>37</v>
      </c>
      <c r="H100" s="4" t="s">
        <v>211</v>
      </c>
      <c r="I100" s="76" t="s">
        <v>108</v>
      </c>
      <c r="J100" s="28">
        <f>J101</f>
        <v>30</v>
      </c>
      <c r="K100" s="28">
        <f t="shared" si="24"/>
        <v>29.937999999999999</v>
      </c>
      <c r="L100" s="58">
        <f t="shared" si="18"/>
        <v>99.793333333333337</v>
      </c>
    </row>
    <row r="101" spans="1:12" ht="31.5">
      <c r="A101" s="59" t="s">
        <v>107</v>
      </c>
      <c r="B101" s="51">
        <v>918</v>
      </c>
      <c r="C101" s="4" t="s">
        <v>20</v>
      </c>
      <c r="D101" s="4" t="s">
        <v>28</v>
      </c>
      <c r="E101" s="4">
        <v>89</v>
      </c>
      <c r="F101" s="4">
        <v>1</v>
      </c>
      <c r="G101" s="4" t="s">
        <v>37</v>
      </c>
      <c r="H101" s="4" t="s">
        <v>211</v>
      </c>
      <c r="I101" s="76" t="s">
        <v>109</v>
      </c>
      <c r="J101" s="28">
        <v>30</v>
      </c>
      <c r="K101" s="28">
        <v>29.937999999999999</v>
      </c>
      <c r="L101" s="58">
        <f t="shared" si="18"/>
        <v>99.793333333333337</v>
      </c>
    </row>
    <row r="102" spans="1:12">
      <c r="A102" s="61" t="s">
        <v>58</v>
      </c>
      <c r="B102" s="51">
        <v>918</v>
      </c>
      <c r="C102" s="52" t="s">
        <v>20</v>
      </c>
      <c r="D102" s="52" t="s">
        <v>29</v>
      </c>
      <c r="E102" s="52"/>
      <c r="F102" s="52"/>
      <c r="G102" s="131"/>
      <c r="H102" s="80"/>
      <c r="I102" s="80"/>
      <c r="J102" s="74">
        <f>J103</f>
        <v>60.3</v>
      </c>
      <c r="K102" s="74">
        <f>K103</f>
        <v>60.3</v>
      </c>
      <c r="L102" s="132">
        <f t="shared" si="18"/>
        <v>100</v>
      </c>
    </row>
    <row r="103" spans="1:12" ht="31.5">
      <c r="A103" s="90" t="s">
        <v>136</v>
      </c>
      <c r="B103" s="51">
        <v>918</v>
      </c>
      <c r="C103" s="4" t="s">
        <v>20</v>
      </c>
      <c r="D103" s="4" t="s">
        <v>29</v>
      </c>
      <c r="E103" s="4" t="s">
        <v>49</v>
      </c>
      <c r="F103" s="4"/>
      <c r="G103" s="81"/>
      <c r="H103" s="27"/>
      <c r="I103" s="27"/>
      <c r="J103" s="28">
        <f>J104</f>
        <v>60.3</v>
      </c>
      <c r="K103" s="28">
        <f t="shared" ref="K103" si="25">K104</f>
        <v>60.3</v>
      </c>
      <c r="L103" s="58">
        <f t="shared" si="18"/>
        <v>100</v>
      </c>
    </row>
    <row r="104" spans="1:12" ht="47.25">
      <c r="A104" s="91" t="s">
        <v>137</v>
      </c>
      <c r="B104" s="51">
        <v>918</v>
      </c>
      <c r="C104" s="4" t="s">
        <v>20</v>
      </c>
      <c r="D104" s="4" t="s">
        <v>29</v>
      </c>
      <c r="E104" s="4" t="s">
        <v>49</v>
      </c>
      <c r="F104" s="8">
        <v>1</v>
      </c>
      <c r="G104" s="81"/>
      <c r="H104" s="27"/>
      <c r="I104" s="27"/>
      <c r="J104" s="28">
        <f>J105+J108</f>
        <v>60.3</v>
      </c>
      <c r="K104" s="28">
        <f t="shared" ref="K104" si="26">K105+K108</f>
        <v>60.3</v>
      </c>
      <c r="L104" s="58">
        <f t="shared" si="18"/>
        <v>100</v>
      </c>
    </row>
    <row r="105" spans="1:12">
      <c r="A105" s="59" t="s">
        <v>59</v>
      </c>
      <c r="B105" s="51">
        <v>918</v>
      </c>
      <c r="C105" s="4" t="s">
        <v>20</v>
      </c>
      <c r="D105" s="4" t="s">
        <v>29</v>
      </c>
      <c r="E105" s="4" t="s">
        <v>49</v>
      </c>
      <c r="F105" s="8">
        <v>1</v>
      </c>
      <c r="G105" s="5" t="s">
        <v>37</v>
      </c>
      <c r="H105" s="8">
        <v>43010</v>
      </c>
      <c r="I105" s="27"/>
      <c r="J105" s="28">
        <f>J106</f>
        <v>60.3</v>
      </c>
      <c r="K105" s="28">
        <f t="shared" ref="K105:K106" si="27">K106</f>
        <v>60.3</v>
      </c>
      <c r="L105" s="58">
        <f t="shared" si="18"/>
        <v>100</v>
      </c>
    </row>
    <row r="106" spans="1:12" ht="17.25" customHeight="1">
      <c r="A106" s="59" t="s">
        <v>106</v>
      </c>
      <c r="B106" s="51">
        <v>918</v>
      </c>
      <c r="C106" s="4" t="s">
        <v>20</v>
      </c>
      <c r="D106" s="4" t="s">
        <v>29</v>
      </c>
      <c r="E106" s="4" t="s">
        <v>49</v>
      </c>
      <c r="F106" s="8">
        <v>1</v>
      </c>
      <c r="G106" s="5" t="s">
        <v>37</v>
      </c>
      <c r="H106" s="8">
        <v>43010</v>
      </c>
      <c r="I106" s="8">
        <v>200</v>
      </c>
      <c r="J106" s="28">
        <f>J107</f>
        <v>60.3</v>
      </c>
      <c r="K106" s="28">
        <f t="shared" si="27"/>
        <v>60.3</v>
      </c>
      <c r="L106" s="58">
        <f t="shared" si="18"/>
        <v>100</v>
      </c>
    </row>
    <row r="107" spans="1:12" ht="31.5">
      <c r="A107" s="59" t="s">
        <v>107</v>
      </c>
      <c r="B107" s="51">
        <v>918</v>
      </c>
      <c r="C107" s="4" t="s">
        <v>20</v>
      </c>
      <c r="D107" s="4" t="s">
        <v>29</v>
      </c>
      <c r="E107" s="4" t="s">
        <v>49</v>
      </c>
      <c r="F107" s="8">
        <v>1</v>
      </c>
      <c r="G107" s="5" t="s">
        <v>37</v>
      </c>
      <c r="H107" s="8">
        <v>43010</v>
      </c>
      <c r="I107" s="8">
        <v>240</v>
      </c>
      <c r="J107" s="28">
        <v>60.3</v>
      </c>
      <c r="K107" s="28">
        <v>60.3</v>
      </c>
      <c r="L107" s="58">
        <f t="shared" si="18"/>
        <v>100</v>
      </c>
    </row>
    <row r="108" spans="1:12" ht="19.5" customHeight="1">
      <c r="A108" s="59" t="s">
        <v>142</v>
      </c>
      <c r="B108" s="51">
        <v>918</v>
      </c>
      <c r="C108" s="4" t="s">
        <v>20</v>
      </c>
      <c r="D108" s="4" t="s">
        <v>29</v>
      </c>
      <c r="E108" s="4" t="s">
        <v>49</v>
      </c>
      <c r="F108" s="8">
        <v>1</v>
      </c>
      <c r="G108" s="5" t="s">
        <v>37</v>
      </c>
      <c r="H108" s="8">
        <v>43040</v>
      </c>
      <c r="I108" s="27"/>
      <c r="J108" s="28">
        <f>J109</f>
        <v>0</v>
      </c>
      <c r="K108" s="28">
        <f t="shared" ref="K108:K109" si="28">K109</f>
        <v>0</v>
      </c>
      <c r="L108" s="58"/>
    </row>
    <row r="109" spans="1:12" ht="16.5" customHeight="1">
      <c r="A109" s="59" t="s">
        <v>106</v>
      </c>
      <c r="B109" s="51">
        <v>918</v>
      </c>
      <c r="C109" s="4" t="s">
        <v>20</v>
      </c>
      <c r="D109" s="4" t="s">
        <v>29</v>
      </c>
      <c r="E109" s="4" t="s">
        <v>49</v>
      </c>
      <c r="F109" s="8">
        <v>1</v>
      </c>
      <c r="G109" s="5" t="s">
        <v>37</v>
      </c>
      <c r="H109" s="8">
        <v>43040</v>
      </c>
      <c r="I109" s="8">
        <v>200</v>
      </c>
      <c r="J109" s="28">
        <f>J110</f>
        <v>0</v>
      </c>
      <c r="K109" s="28">
        <f t="shared" si="28"/>
        <v>0</v>
      </c>
      <c r="L109" s="58"/>
    </row>
    <row r="110" spans="1:12" ht="38.25" customHeight="1">
      <c r="A110" s="59" t="s">
        <v>107</v>
      </c>
      <c r="B110" s="51">
        <v>918</v>
      </c>
      <c r="C110" s="4" t="s">
        <v>20</v>
      </c>
      <c r="D110" s="4" t="s">
        <v>29</v>
      </c>
      <c r="E110" s="4" t="s">
        <v>49</v>
      </c>
      <c r="F110" s="8">
        <v>1</v>
      </c>
      <c r="G110" s="5" t="s">
        <v>37</v>
      </c>
      <c r="H110" s="8">
        <v>43040</v>
      </c>
      <c r="I110" s="8">
        <v>240</v>
      </c>
      <c r="J110" s="28">
        <v>0</v>
      </c>
      <c r="K110" s="28">
        <v>0</v>
      </c>
      <c r="L110" s="58"/>
    </row>
    <row r="111" spans="1:12">
      <c r="A111" s="61" t="s">
        <v>60</v>
      </c>
      <c r="B111" s="51">
        <v>918</v>
      </c>
      <c r="C111" s="52" t="s">
        <v>31</v>
      </c>
      <c r="D111" s="52"/>
      <c r="E111" s="55"/>
      <c r="F111" s="52"/>
      <c r="G111" s="52"/>
      <c r="H111" s="52"/>
      <c r="I111" s="75"/>
      <c r="J111" s="132">
        <f t="shared" ref="J111:K116" si="29">J112</f>
        <v>127.73177</v>
      </c>
      <c r="K111" s="132">
        <f t="shared" si="29"/>
        <v>127.7</v>
      </c>
      <c r="L111" s="132">
        <f t="shared" si="18"/>
        <v>99.97512756614897</v>
      </c>
    </row>
    <row r="112" spans="1:12">
      <c r="A112" s="82" t="s">
        <v>27</v>
      </c>
      <c r="B112" s="51">
        <v>918</v>
      </c>
      <c r="C112" s="52" t="s">
        <v>31</v>
      </c>
      <c r="D112" s="52" t="s">
        <v>17</v>
      </c>
      <c r="E112" s="75"/>
      <c r="F112" s="52"/>
      <c r="G112" s="52"/>
      <c r="H112" s="52"/>
      <c r="I112" s="75"/>
      <c r="J112" s="132">
        <f t="shared" si="29"/>
        <v>127.73177</v>
      </c>
      <c r="K112" s="132">
        <f t="shared" si="29"/>
        <v>127.7</v>
      </c>
      <c r="L112" s="132">
        <f t="shared" si="18"/>
        <v>99.97512756614897</v>
      </c>
    </row>
    <row r="113" spans="1:12" ht="31.5">
      <c r="A113" s="90" t="s">
        <v>136</v>
      </c>
      <c r="B113" s="51">
        <v>918</v>
      </c>
      <c r="C113" s="4" t="s">
        <v>31</v>
      </c>
      <c r="D113" s="4" t="s">
        <v>17</v>
      </c>
      <c r="E113" s="4">
        <v>89</v>
      </c>
      <c r="F113" s="4"/>
      <c r="G113" s="4"/>
      <c r="H113" s="4"/>
      <c r="I113" s="76"/>
      <c r="J113" s="58">
        <f t="shared" si="29"/>
        <v>127.73177</v>
      </c>
      <c r="K113" s="58">
        <f t="shared" si="29"/>
        <v>127.7</v>
      </c>
      <c r="L113" s="58">
        <f t="shared" si="18"/>
        <v>99.97512756614897</v>
      </c>
    </row>
    <row r="114" spans="1:12" ht="47.25">
      <c r="A114" s="91" t="s">
        <v>137</v>
      </c>
      <c r="B114" s="51">
        <v>918</v>
      </c>
      <c r="C114" s="4" t="s">
        <v>31</v>
      </c>
      <c r="D114" s="4" t="s">
        <v>17</v>
      </c>
      <c r="E114" s="4">
        <v>89</v>
      </c>
      <c r="F114" s="4">
        <v>1</v>
      </c>
      <c r="G114" s="4"/>
      <c r="H114" s="4"/>
      <c r="I114" s="76"/>
      <c r="J114" s="58">
        <f t="shared" si="29"/>
        <v>127.73177</v>
      </c>
      <c r="K114" s="58">
        <f>K115</f>
        <v>127.7</v>
      </c>
      <c r="L114" s="58">
        <f t="shared" si="18"/>
        <v>99.97512756614897</v>
      </c>
    </row>
    <row r="115" spans="1:12">
      <c r="A115" s="56" t="s">
        <v>101</v>
      </c>
      <c r="B115" s="51">
        <v>918</v>
      </c>
      <c r="C115" s="83" t="s">
        <v>31</v>
      </c>
      <c r="D115" s="83" t="s">
        <v>17</v>
      </c>
      <c r="E115" s="84">
        <v>89</v>
      </c>
      <c r="F115" s="5">
        <v>1</v>
      </c>
      <c r="G115" s="5" t="s">
        <v>37</v>
      </c>
      <c r="H115" s="5" t="s">
        <v>62</v>
      </c>
      <c r="I115" s="84"/>
      <c r="J115" s="58">
        <f t="shared" si="29"/>
        <v>127.73177</v>
      </c>
      <c r="K115" s="58">
        <f t="shared" si="29"/>
        <v>127.7</v>
      </c>
      <c r="L115" s="58">
        <f t="shared" si="18"/>
        <v>99.97512756614897</v>
      </c>
    </row>
    <row r="116" spans="1:12">
      <c r="A116" s="56" t="s">
        <v>102</v>
      </c>
      <c r="B116" s="51">
        <v>918</v>
      </c>
      <c r="C116" s="83" t="s">
        <v>31</v>
      </c>
      <c r="D116" s="83" t="s">
        <v>17</v>
      </c>
      <c r="E116" s="84">
        <v>89</v>
      </c>
      <c r="F116" s="5">
        <v>1</v>
      </c>
      <c r="G116" s="5" t="s">
        <v>37</v>
      </c>
      <c r="H116" s="5" t="s">
        <v>62</v>
      </c>
      <c r="I116" s="84" t="s">
        <v>104</v>
      </c>
      <c r="J116" s="58">
        <f t="shared" si="29"/>
        <v>127.73177</v>
      </c>
      <c r="K116" s="58">
        <f t="shared" si="29"/>
        <v>127.7</v>
      </c>
      <c r="L116" s="58">
        <f t="shared" si="18"/>
        <v>99.97512756614897</v>
      </c>
    </row>
    <row r="117" spans="1:12">
      <c r="A117" s="56" t="s">
        <v>103</v>
      </c>
      <c r="B117" s="51">
        <v>918</v>
      </c>
      <c r="C117" s="83" t="s">
        <v>31</v>
      </c>
      <c r="D117" s="83" t="s">
        <v>17</v>
      </c>
      <c r="E117" s="84">
        <v>89</v>
      </c>
      <c r="F117" s="5">
        <v>1</v>
      </c>
      <c r="G117" s="5" t="s">
        <v>37</v>
      </c>
      <c r="H117" s="5" t="s">
        <v>62</v>
      </c>
      <c r="I117" s="84" t="s">
        <v>105</v>
      </c>
      <c r="J117" s="58">
        <f>124.6+3.13177</f>
        <v>127.73177</v>
      </c>
      <c r="K117" s="58">
        <v>127.7</v>
      </c>
      <c r="L117" s="58">
        <f t="shared" si="18"/>
        <v>99.97512756614897</v>
      </c>
    </row>
    <row r="118" spans="1:12">
      <c r="A118" s="54" t="s">
        <v>19</v>
      </c>
      <c r="B118" s="51">
        <v>918</v>
      </c>
      <c r="C118" s="133" t="s">
        <v>32</v>
      </c>
      <c r="D118" s="133"/>
      <c r="E118" s="134"/>
      <c r="F118" s="69"/>
      <c r="G118" s="69"/>
      <c r="H118" s="69"/>
      <c r="I118" s="134"/>
      <c r="J118" s="132">
        <f t="shared" ref="J118:K123" si="30">J119</f>
        <v>2.2999999999999998</v>
      </c>
      <c r="K118" s="132">
        <f t="shared" si="30"/>
        <v>0</v>
      </c>
      <c r="L118" s="132">
        <f t="shared" si="18"/>
        <v>0</v>
      </c>
    </row>
    <row r="119" spans="1:12">
      <c r="A119" s="54" t="s">
        <v>63</v>
      </c>
      <c r="B119" s="51">
        <v>918</v>
      </c>
      <c r="C119" s="69">
        <v>13</v>
      </c>
      <c r="D119" s="69" t="s">
        <v>17</v>
      </c>
      <c r="E119" s="70"/>
      <c r="F119" s="69"/>
      <c r="G119" s="69"/>
      <c r="H119" s="69"/>
      <c r="I119" s="134"/>
      <c r="J119" s="132">
        <f t="shared" si="30"/>
        <v>2.2999999999999998</v>
      </c>
      <c r="K119" s="132">
        <f t="shared" si="30"/>
        <v>0</v>
      </c>
      <c r="L119" s="132">
        <f t="shared" si="18"/>
        <v>0</v>
      </c>
    </row>
    <row r="120" spans="1:12" ht="31.5">
      <c r="A120" s="90" t="s">
        <v>136</v>
      </c>
      <c r="B120" s="51">
        <v>918</v>
      </c>
      <c r="C120" s="5" t="s">
        <v>32</v>
      </c>
      <c r="D120" s="5" t="s">
        <v>17</v>
      </c>
      <c r="E120" s="4">
        <v>89</v>
      </c>
      <c r="F120" s="4"/>
      <c r="G120" s="5"/>
      <c r="H120" s="5"/>
      <c r="I120" s="84"/>
      <c r="J120" s="58">
        <f t="shared" si="30"/>
        <v>2.2999999999999998</v>
      </c>
      <c r="K120" s="58">
        <f t="shared" si="30"/>
        <v>0</v>
      </c>
      <c r="L120" s="58">
        <f t="shared" si="18"/>
        <v>0</v>
      </c>
    </row>
    <row r="121" spans="1:12" ht="47.25">
      <c r="A121" s="91" t="s">
        <v>137</v>
      </c>
      <c r="B121" s="51">
        <v>918</v>
      </c>
      <c r="C121" s="5" t="s">
        <v>32</v>
      </c>
      <c r="D121" s="5" t="s">
        <v>17</v>
      </c>
      <c r="E121" s="4">
        <v>89</v>
      </c>
      <c r="F121" s="4">
        <v>1</v>
      </c>
      <c r="G121" s="5"/>
      <c r="H121" s="5"/>
      <c r="I121" s="84"/>
      <c r="J121" s="58">
        <f t="shared" si="30"/>
        <v>2.2999999999999998</v>
      </c>
      <c r="K121" s="58">
        <f t="shared" si="30"/>
        <v>0</v>
      </c>
      <c r="L121" s="58">
        <f t="shared" si="18"/>
        <v>0</v>
      </c>
    </row>
    <row r="122" spans="1:12">
      <c r="A122" s="59" t="s">
        <v>64</v>
      </c>
      <c r="B122" s="51">
        <v>918</v>
      </c>
      <c r="C122" s="5">
        <v>13</v>
      </c>
      <c r="D122" s="5" t="s">
        <v>17</v>
      </c>
      <c r="E122" s="71">
        <v>89</v>
      </c>
      <c r="F122" s="5">
        <v>1</v>
      </c>
      <c r="G122" s="5" t="s">
        <v>37</v>
      </c>
      <c r="H122" s="5">
        <v>41240</v>
      </c>
      <c r="I122" s="84"/>
      <c r="J122" s="63">
        <f t="shared" si="30"/>
        <v>2.2999999999999998</v>
      </c>
      <c r="K122" s="63">
        <f t="shared" si="30"/>
        <v>0</v>
      </c>
      <c r="L122" s="58">
        <f t="shared" si="18"/>
        <v>0</v>
      </c>
    </row>
    <row r="123" spans="1:12">
      <c r="A123" s="59" t="s">
        <v>99</v>
      </c>
      <c r="B123" s="51">
        <v>918</v>
      </c>
      <c r="C123" s="5">
        <v>13</v>
      </c>
      <c r="D123" s="5" t="s">
        <v>17</v>
      </c>
      <c r="E123" s="71">
        <v>89</v>
      </c>
      <c r="F123" s="5">
        <v>1</v>
      </c>
      <c r="G123" s="5" t="s">
        <v>37</v>
      </c>
      <c r="H123" s="5" t="s">
        <v>69</v>
      </c>
      <c r="I123" s="84" t="s">
        <v>100</v>
      </c>
      <c r="J123" s="63">
        <f t="shared" si="30"/>
        <v>2.2999999999999998</v>
      </c>
      <c r="K123" s="63">
        <f t="shared" si="30"/>
        <v>0</v>
      </c>
      <c r="L123" s="58">
        <f t="shared" si="18"/>
        <v>0</v>
      </c>
    </row>
    <row r="124" spans="1:12">
      <c r="A124" s="64" t="s">
        <v>65</v>
      </c>
      <c r="B124" s="51">
        <v>918</v>
      </c>
      <c r="C124" s="5">
        <v>13</v>
      </c>
      <c r="D124" s="5" t="s">
        <v>17</v>
      </c>
      <c r="E124" s="71">
        <v>89</v>
      </c>
      <c r="F124" s="5">
        <v>1</v>
      </c>
      <c r="G124" s="5" t="s">
        <v>37</v>
      </c>
      <c r="H124" s="5">
        <v>41240</v>
      </c>
      <c r="I124" s="84">
        <v>730</v>
      </c>
      <c r="J124" s="63">
        <v>2.2999999999999998</v>
      </c>
      <c r="K124" s="63">
        <v>0</v>
      </c>
      <c r="L124" s="58">
        <f t="shared" si="18"/>
        <v>0</v>
      </c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5" priority="84" stopIfTrue="1">
      <formula>$C41=""</formula>
    </cfRule>
    <cfRule type="expression" dxfId="74" priority="85" stopIfTrue="1">
      <formula>$D41&lt;&gt;""</formula>
    </cfRule>
  </conditionalFormatting>
  <conditionalFormatting sqref="A41">
    <cfRule type="expression" dxfId="73" priority="81" stopIfTrue="1">
      <formula>$F41=""</formula>
    </cfRule>
    <cfRule type="expression" dxfId="72" priority="82" stopIfTrue="1">
      <formula>#REF!&lt;&gt;""</formula>
    </cfRule>
    <cfRule type="expression" dxfId="71" priority="83" stopIfTrue="1">
      <formula>AND($G41="",$F41&lt;&gt;"")</formula>
    </cfRule>
  </conditionalFormatting>
  <conditionalFormatting sqref="F41">
    <cfRule type="expression" dxfId="70" priority="79" stopIfTrue="1">
      <formula>$C41=""</formula>
    </cfRule>
    <cfRule type="expression" dxfId="69" priority="80" stopIfTrue="1">
      <formula>$D41&lt;&gt;""</formula>
    </cfRule>
  </conditionalFormatting>
  <conditionalFormatting sqref="F102:F103">
    <cfRule type="expression" dxfId="68" priority="66" stopIfTrue="1">
      <formula>$C102=""</formula>
    </cfRule>
    <cfRule type="expression" dxfId="67" priority="67" stopIfTrue="1">
      <formula>$D102&lt;&gt;""</formula>
    </cfRule>
  </conditionalFormatting>
  <conditionalFormatting sqref="G102:G104">
    <cfRule type="expression" dxfId="66" priority="64" stopIfTrue="1">
      <formula>$C102=""</formula>
    </cfRule>
    <cfRule type="expression" dxfId="65" priority="65" stopIfTrue="1">
      <formula>$D102&lt;&gt;""</formula>
    </cfRule>
  </conditionalFormatting>
  <conditionalFormatting sqref="A105 A108">
    <cfRule type="expression" dxfId="64" priority="61" stopIfTrue="1">
      <formula>$F105=""</formula>
    </cfRule>
    <cfRule type="expression" dxfId="63" priority="63" stopIfTrue="1">
      <formula>AND($G105="",$F105&lt;&gt;"")</formula>
    </cfRule>
  </conditionalFormatting>
  <conditionalFormatting sqref="A108">
    <cfRule type="expression" dxfId="62" priority="45" stopIfTrue="1">
      <formula>$F108=""</formula>
    </cfRule>
    <cfRule type="expression" dxfId="61" priority="47" stopIfTrue="1">
      <formula>AND($G108="",$F108&lt;&gt;"")</formula>
    </cfRule>
  </conditionalFormatting>
  <conditionalFormatting sqref="F102:F103">
    <cfRule type="expression" dxfId="60" priority="43" stopIfTrue="1">
      <formula>$C102=""</formula>
    </cfRule>
    <cfRule type="expression" dxfId="59" priority="44" stopIfTrue="1">
      <formula>$D102&lt;&gt;""</formula>
    </cfRule>
  </conditionalFormatting>
  <conditionalFormatting sqref="G102:G104">
    <cfRule type="expression" dxfId="58" priority="41" stopIfTrue="1">
      <formula>$C102=""</formula>
    </cfRule>
    <cfRule type="expression" dxfId="57" priority="42" stopIfTrue="1">
      <formula>$D102&lt;&gt;""</formula>
    </cfRule>
  </conditionalFormatting>
  <conditionalFormatting sqref="A41">
    <cfRule type="expression" dxfId="56" priority="38" stopIfTrue="1">
      <formula>$F41=""</formula>
    </cfRule>
    <cfRule type="expression" dxfId="55" priority="39" stopIfTrue="1">
      <formula>#REF!&lt;&gt;""</formula>
    </cfRule>
    <cfRule type="expression" dxfId="54" priority="40" stopIfTrue="1">
      <formula>AND($G41="",$F41&lt;&gt;"")</formula>
    </cfRule>
  </conditionalFormatting>
  <conditionalFormatting sqref="G41">
    <cfRule type="expression" dxfId="53" priority="36" stopIfTrue="1">
      <formula>$C41=""</formula>
    </cfRule>
    <cfRule type="expression" dxfId="52" priority="37" stopIfTrue="1">
      <formula>$D41&lt;&gt;""</formula>
    </cfRule>
  </conditionalFormatting>
  <conditionalFormatting sqref="F41">
    <cfRule type="expression" dxfId="51" priority="34" stopIfTrue="1">
      <formula>$C41=""</formula>
    </cfRule>
    <cfRule type="expression" dxfId="50" priority="35" stopIfTrue="1">
      <formula>$D41&lt;&gt;""</formula>
    </cfRule>
  </conditionalFormatting>
  <conditionalFormatting sqref="A38">
    <cfRule type="expression" dxfId="49" priority="10" stopIfTrue="1">
      <formula>$F38=""</formula>
    </cfRule>
    <cfRule type="expression" dxfId="48" priority="11" stopIfTrue="1">
      <formula>#REF!&lt;&gt;""</formula>
    </cfRule>
    <cfRule type="expression" dxfId="47" priority="12" stopIfTrue="1">
      <formula>AND($G38="",$F38&lt;&gt;"")</formula>
    </cfRule>
  </conditionalFormatting>
  <conditionalFormatting sqref="A38">
    <cfRule type="expression" dxfId="46" priority="7" stopIfTrue="1">
      <formula>$F38=""</formula>
    </cfRule>
    <cfRule type="expression" dxfId="45" priority="8" stopIfTrue="1">
      <formula>#REF!&lt;&gt;""</formula>
    </cfRule>
    <cfRule type="expression" dxfId="44" priority="9" stopIfTrue="1">
      <formula>AND($G38="",$F38&lt;&gt;"")</formula>
    </cfRule>
  </conditionalFormatting>
  <conditionalFormatting sqref="A47">
    <cfRule type="expression" dxfId="43" priority="4" stopIfTrue="1">
      <formula>$F47=""</formula>
    </cfRule>
    <cfRule type="expression" dxfId="42" priority="5" stopIfTrue="1">
      <formula>$H47&lt;&gt;""</formula>
    </cfRule>
    <cfRule type="expression" dxfId="41" priority="6" stopIfTrue="1">
      <formula>AND($G47="",$F47&lt;&gt;"")</formula>
    </cfRule>
  </conditionalFormatting>
  <conditionalFormatting sqref="C47">
    <cfRule type="expression" dxfId="40" priority="1" stopIfTrue="1">
      <formula>$F47=""</formula>
    </cfRule>
    <cfRule type="expression" dxfId="39" priority="2" stopIfTrue="1">
      <formula>#REF!&lt;&gt;""</formula>
    </cfRule>
    <cfRule type="expression" dxfId="38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 A108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3"/>
  <sheetViews>
    <sheetView view="pageBreakPreview" topLeftCell="A3" zoomScaleNormal="75" zoomScaleSheetLayoutView="100" workbookViewId="0">
      <selection activeCell="J8" sqref="J8"/>
    </sheetView>
  </sheetViews>
  <sheetFormatPr defaultColWidth="8.5703125" defaultRowHeight="15.75"/>
  <cols>
    <col min="1" max="1" width="73.5703125" style="43" customWidth="1"/>
    <col min="2" max="2" width="6.7109375" style="44" customWidth="1"/>
    <col min="3" max="3" width="6.28515625" style="44" customWidth="1"/>
    <col min="4" max="4" width="6.5703125" style="44" customWidth="1"/>
    <col min="5" max="5" width="5.140625" style="44" customWidth="1"/>
    <col min="6" max="6" width="6" style="44" customWidth="1"/>
    <col min="7" max="7" width="10" style="44" customWidth="1"/>
    <col min="8" max="8" width="6" style="44" customWidth="1"/>
    <col min="9" max="9" width="13.7109375" style="44" customWidth="1"/>
    <col min="10" max="10" width="13.7109375" style="40" customWidth="1"/>
    <col min="11" max="11" width="13.5703125" style="40" customWidth="1"/>
    <col min="12" max="12" width="61.85546875" style="45" customWidth="1"/>
    <col min="13" max="13" width="11" style="40" customWidth="1"/>
    <col min="14" max="16384" width="8.5703125" style="40"/>
  </cols>
  <sheetData>
    <row r="1" spans="1:13" ht="97.5" customHeight="1">
      <c r="C1" s="181"/>
      <c r="D1" s="181"/>
      <c r="E1" s="181"/>
      <c r="G1" s="10"/>
      <c r="H1" s="10"/>
      <c r="I1" s="181" t="s">
        <v>231</v>
      </c>
      <c r="J1" s="181"/>
      <c r="K1" s="181"/>
      <c r="L1" s="10"/>
      <c r="M1" s="10"/>
    </row>
    <row r="2" spans="1:13" ht="78.75" customHeight="1">
      <c r="A2" s="190" t="s">
        <v>238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3" ht="18.75" customHeight="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38" t="s">
        <v>181</v>
      </c>
    </row>
    <row r="4" spans="1:13" ht="16.5" customHeight="1">
      <c r="A4" s="191" t="s">
        <v>13</v>
      </c>
      <c r="B4" s="191" t="s">
        <v>14</v>
      </c>
      <c r="C4" s="191" t="s">
        <v>177</v>
      </c>
      <c r="D4" s="191" t="s">
        <v>178</v>
      </c>
      <c r="E4" s="191"/>
      <c r="F4" s="191"/>
      <c r="G4" s="191"/>
      <c r="H4" s="191" t="s">
        <v>179</v>
      </c>
      <c r="I4" s="191" t="s">
        <v>66</v>
      </c>
      <c r="J4" s="191"/>
      <c r="K4" s="191"/>
    </row>
    <row r="5" spans="1:13" ht="33.75" customHeight="1">
      <c r="A5" s="189" t="s">
        <v>180</v>
      </c>
      <c r="B5" s="189" t="s">
        <v>180</v>
      </c>
      <c r="C5" s="189" t="s">
        <v>180</v>
      </c>
      <c r="D5" s="189" t="s">
        <v>180</v>
      </c>
      <c r="E5" s="189"/>
      <c r="F5" s="189"/>
      <c r="G5" s="189"/>
      <c r="H5" s="189" t="s">
        <v>180</v>
      </c>
      <c r="I5" s="41" t="s">
        <v>234</v>
      </c>
      <c r="J5" s="41" t="s">
        <v>235</v>
      </c>
      <c r="K5" s="41" t="s">
        <v>236</v>
      </c>
    </row>
    <row r="6" spans="1:13" ht="14.25" customHeight="1">
      <c r="A6" s="46">
        <v>1</v>
      </c>
      <c r="B6" s="46">
        <v>2</v>
      </c>
      <c r="C6" s="46">
        <v>3</v>
      </c>
      <c r="D6" s="46">
        <v>4</v>
      </c>
      <c r="E6" s="46">
        <v>5</v>
      </c>
      <c r="F6" s="46">
        <v>6</v>
      </c>
      <c r="G6" s="46">
        <v>7</v>
      </c>
      <c r="H6" s="46">
        <v>8</v>
      </c>
      <c r="I6" s="41">
        <v>9</v>
      </c>
      <c r="J6" s="41">
        <v>10</v>
      </c>
      <c r="K6" s="132">
        <f t="shared" ref="K6" si="0">J6/I6*100</f>
        <v>111.11111111111111</v>
      </c>
    </row>
    <row r="7" spans="1:13" ht="18" customHeight="1">
      <c r="A7" s="47" t="s">
        <v>23</v>
      </c>
      <c r="B7" s="48"/>
      <c r="C7" s="48"/>
      <c r="D7" s="48"/>
      <c r="E7" s="48"/>
      <c r="F7" s="48"/>
      <c r="G7" s="48"/>
      <c r="H7" s="48"/>
      <c r="I7" s="49">
        <f>I8+I59+I74+I89+I110+I117+I68</f>
        <v>2797.7271799999999</v>
      </c>
      <c r="J7" s="49">
        <f>J8+J59+J74+J89+J110+J117+J68</f>
        <v>2419.5919999999996</v>
      </c>
      <c r="K7" s="132">
        <f>J7/I7*100</f>
        <v>86.484201079248905</v>
      </c>
    </row>
    <row r="8" spans="1:13" ht="18" customHeight="1">
      <c r="A8" s="50" t="s">
        <v>16</v>
      </c>
      <c r="B8" s="51" t="s">
        <v>17</v>
      </c>
      <c r="C8" s="51"/>
      <c r="D8" s="52"/>
      <c r="E8" s="52"/>
      <c r="F8" s="52"/>
      <c r="G8" s="52"/>
      <c r="H8" s="53"/>
      <c r="I8" s="132">
        <f>I9+I18+I40+I46</f>
        <v>1850.5582299999999</v>
      </c>
      <c r="J8" s="132">
        <f>J9+J18+J40+J46</f>
        <v>1746.962</v>
      </c>
      <c r="K8" s="132">
        <f>J8/I8*100</f>
        <v>94.401892989879059</v>
      </c>
    </row>
    <row r="9" spans="1:13" ht="31.5">
      <c r="A9" s="54" t="s">
        <v>33</v>
      </c>
      <c r="B9" s="52" t="s">
        <v>17</v>
      </c>
      <c r="C9" s="52" t="s">
        <v>28</v>
      </c>
      <c r="D9" s="52"/>
      <c r="E9" s="52"/>
      <c r="F9" s="52"/>
      <c r="G9" s="52"/>
      <c r="H9" s="55"/>
      <c r="I9" s="132">
        <f t="shared" ref="I9:J13" si="1">I10</f>
        <v>615.26785999999993</v>
      </c>
      <c r="J9" s="132">
        <f t="shared" si="1"/>
        <v>593.66599999999994</v>
      </c>
      <c r="K9" s="132">
        <f t="shared" ref="K9:K72" si="2">J9/I9*100</f>
        <v>96.489031622747206</v>
      </c>
    </row>
    <row r="10" spans="1:13">
      <c r="A10" s="56" t="s">
        <v>139</v>
      </c>
      <c r="B10" s="4" t="s">
        <v>17</v>
      </c>
      <c r="C10" s="4" t="s">
        <v>28</v>
      </c>
      <c r="D10" s="4" t="s">
        <v>34</v>
      </c>
      <c r="E10" s="4"/>
      <c r="F10" s="4"/>
      <c r="G10" s="4"/>
      <c r="H10" s="57"/>
      <c r="I10" s="58">
        <f t="shared" si="1"/>
        <v>615.26785999999993</v>
      </c>
      <c r="J10" s="58">
        <f t="shared" si="1"/>
        <v>593.66599999999994</v>
      </c>
      <c r="K10" s="58">
        <f t="shared" si="2"/>
        <v>96.489031622747206</v>
      </c>
    </row>
    <row r="11" spans="1:13">
      <c r="A11" s="59" t="s">
        <v>135</v>
      </c>
      <c r="B11" s="4" t="s">
        <v>17</v>
      </c>
      <c r="C11" s="4" t="s">
        <v>28</v>
      </c>
      <c r="D11" s="4">
        <v>65</v>
      </c>
      <c r="E11" s="4">
        <v>1</v>
      </c>
      <c r="F11" s="4"/>
      <c r="G11" s="4"/>
      <c r="H11" s="57"/>
      <c r="I11" s="58">
        <f>I12+I15</f>
        <v>615.26785999999993</v>
      </c>
      <c r="J11" s="58">
        <f>J12+J15</f>
        <v>593.66599999999994</v>
      </c>
      <c r="K11" s="58">
        <f t="shared" si="2"/>
        <v>96.489031622747206</v>
      </c>
    </row>
    <row r="12" spans="1:13">
      <c r="A12" s="60" t="s">
        <v>120</v>
      </c>
      <c r="B12" s="5" t="s">
        <v>17</v>
      </c>
      <c r="C12" s="5" t="s">
        <v>28</v>
      </c>
      <c r="D12" s="5" t="s">
        <v>34</v>
      </c>
      <c r="E12" s="5" t="s">
        <v>24</v>
      </c>
      <c r="F12" s="5" t="s">
        <v>37</v>
      </c>
      <c r="G12" s="5" t="s">
        <v>38</v>
      </c>
      <c r="H12" s="57"/>
      <c r="I12" s="58">
        <f t="shared" si="1"/>
        <v>271.39099999999996</v>
      </c>
      <c r="J12" s="58">
        <f t="shared" si="1"/>
        <v>249.79</v>
      </c>
      <c r="K12" s="58">
        <f t="shared" si="2"/>
        <v>92.04063509843732</v>
      </c>
    </row>
    <row r="13" spans="1:13" ht="63">
      <c r="A13" s="60" t="s">
        <v>110</v>
      </c>
      <c r="B13" s="5" t="s">
        <v>17</v>
      </c>
      <c r="C13" s="5" t="s">
        <v>28</v>
      </c>
      <c r="D13" s="5" t="s">
        <v>34</v>
      </c>
      <c r="E13" s="5" t="s">
        <v>24</v>
      </c>
      <c r="F13" s="5" t="s">
        <v>37</v>
      </c>
      <c r="G13" s="5" t="s">
        <v>38</v>
      </c>
      <c r="H13" s="57" t="s">
        <v>112</v>
      </c>
      <c r="I13" s="58">
        <f t="shared" si="1"/>
        <v>271.39099999999996</v>
      </c>
      <c r="J13" s="58">
        <f t="shared" si="1"/>
        <v>249.79</v>
      </c>
      <c r="K13" s="58">
        <f t="shared" si="2"/>
        <v>92.04063509843732</v>
      </c>
    </row>
    <row r="14" spans="1:13" ht="36" customHeight="1">
      <c r="A14" s="60" t="s">
        <v>111</v>
      </c>
      <c r="B14" s="5" t="s">
        <v>17</v>
      </c>
      <c r="C14" s="5" t="s">
        <v>28</v>
      </c>
      <c r="D14" s="5" t="s">
        <v>34</v>
      </c>
      <c r="E14" s="5" t="s">
        <v>24</v>
      </c>
      <c r="F14" s="5" t="s">
        <v>37</v>
      </c>
      <c r="G14" s="5" t="s">
        <v>38</v>
      </c>
      <c r="H14" s="57" t="s">
        <v>113</v>
      </c>
      <c r="I14" s="58">
        <f>'Прил 2'!J15</f>
        <v>271.39099999999996</v>
      </c>
      <c r="J14" s="58">
        <f>'Прил 2'!K15</f>
        <v>249.79</v>
      </c>
      <c r="K14" s="58">
        <f t="shared" si="2"/>
        <v>92.04063509843732</v>
      </c>
    </row>
    <row r="15" spans="1:13" ht="36" customHeight="1">
      <c r="A15" s="6" t="s">
        <v>188</v>
      </c>
      <c r="B15" s="140" t="s">
        <v>17</v>
      </c>
      <c r="C15" s="140" t="s">
        <v>28</v>
      </c>
      <c r="D15" s="140" t="s">
        <v>34</v>
      </c>
      <c r="E15" s="140" t="s">
        <v>24</v>
      </c>
      <c r="F15" s="140" t="s">
        <v>37</v>
      </c>
      <c r="G15" s="140" t="s">
        <v>189</v>
      </c>
      <c r="H15" s="141"/>
      <c r="I15" s="58">
        <f>I16</f>
        <v>343.87685999999997</v>
      </c>
      <c r="J15" s="58">
        <f t="shared" ref="J15:J16" si="3">J16</f>
        <v>343.87599999999998</v>
      </c>
      <c r="K15" s="58">
        <f t="shared" si="2"/>
        <v>99.99974991047668</v>
      </c>
    </row>
    <row r="16" spans="1:13" ht="36" customHeight="1">
      <c r="A16" s="142" t="s">
        <v>110</v>
      </c>
      <c r="B16" s="140" t="s">
        <v>17</v>
      </c>
      <c r="C16" s="140" t="s">
        <v>28</v>
      </c>
      <c r="D16" s="140" t="s">
        <v>34</v>
      </c>
      <c r="E16" s="140" t="s">
        <v>24</v>
      </c>
      <c r="F16" s="140" t="s">
        <v>37</v>
      </c>
      <c r="G16" s="140" t="s">
        <v>189</v>
      </c>
      <c r="H16" s="141" t="s">
        <v>112</v>
      </c>
      <c r="I16" s="58">
        <f>I17</f>
        <v>343.87685999999997</v>
      </c>
      <c r="J16" s="58">
        <f t="shared" si="3"/>
        <v>343.87599999999998</v>
      </c>
      <c r="K16" s="58">
        <f t="shared" si="2"/>
        <v>99.99974991047668</v>
      </c>
    </row>
    <row r="17" spans="1:12" ht="36" customHeight="1">
      <c r="A17" s="142" t="s">
        <v>111</v>
      </c>
      <c r="B17" s="140" t="s">
        <v>17</v>
      </c>
      <c r="C17" s="140" t="s">
        <v>28</v>
      </c>
      <c r="D17" s="140" t="s">
        <v>34</v>
      </c>
      <c r="E17" s="140" t="s">
        <v>24</v>
      </c>
      <c r="F17" s="140" t="s">
        <v>37</v>
      </c>
      <c r="G17" s="140" t="s">
        <v>189</v>
      </c>
      <c r="H17" s="141" t="s">
        <v>113</v>
      </c>
      <c r="I17" s="58">
        <f>'Прил 2'!J18</f>
        <v>343.87685999999997</v>
      </c>
      <c r="J17" s="58">
        <f>'Прил 2'!K18</f>
        <v>343.87599999999998</v>
      </c>
      <c r="K17" s="58">
        <f t="shared" si="2"/>
        <v>99.99974991047668</v>
      </c>
    </row>
    <row r="18" spans="1:12" ht="47.25">
      <c r="A18" s="61" t="s">
        <v>67</v>
      </c>
      <c r="B18" s="52" t="s">
        <v>17</v>
      </c>
      <c r="C18" s="52" t="s">
        <v>18</v>
      </c>
      <c r="D18" s="52"/>
      <c r="E18" s="52"/>
      <c r="F18" s="52"/>
      <c r="G18" s="52"/>
      <c r="H18" s="55"/>
      <c r="I18" s="132">
        <f>I19+I35</f>
        <v>1227.2903699999999</v>
      </c>
      <c r="J18" s="132">
        <f>J19+J35</f>
        <v>1153.296</v>
      </c>
      <c r="K18" s="132">
        <f t="shared" si="2"/>
        <v>93.970915782546243</v>
      </c>
    </row>
    <row r="19" spans="1:12">
      <c r="A19" s="56" t="s">
        <v>139</v>
      </c>
      <c r="B19" s="4" t="s">
        <v>17</v>
      </c>
      <c r="C19" s="4" t="s">
        <v>18</v>
      </c>
      <c r="D19" s="4" t="s">
        <v>34</v>
      </c>
      <c r="E19" s="4"/>
      <c r="F19" s="4"/>
      <c r="G19" s="4"/>
      <c r="H19" s="57"/>
      <c r="I19" s="58">
        <f>I20</f>
        <v>1226.99037</v>
      </c>
      <c r="J19" s="58">
        <f>J20</f>
        <v>1152.9960000000001</v>
      </c>
      <c r="K19" s="58">
        <f t="shared" si="2"/>
        <v>93.96944166725612</v>
      </c>
    </row>
    <row r="20" spans="1:12" ht="31.5">
      <c r="A20" s="56" t="s">
        <v>140</v>
      </c>
      <c r="B20" s="5" t="s">
        <v>17</v>
      </c>
      <c r="C20" s="5" t="s">
        <v>18</v>
      </c>
      <c r="D20" s="5" t="s">
        <v>34</v>
      </c>
      <c r="E20" s="5" t="s">
        <v>25</v>
      </c>
      <c r="F20" s="4"/>
      <c r="G20" s="4"/>
      <c r="H20" s="57"/>
      <c r="I20" s="58">
        <f>I21+I24+I30</f>
        <v>1226.99037</v>
      </c>
      <c r="J20" s="58">
        <f>J21+J24+J30</f>
        <v>1152.9960000000001</v>
      </c>
      <c r="K20" s="58">
        <f t="shared" si="2"/>
        <v>93.96944166725612</v>
      </c>
    </row>
    <row r="21" spans="1:12" ht="33" customHeight="1">
      <c r="A21" s="60" t="s">
        <v>39</v>
      </c>
      <c r="B21" s="5" t="s">
        <v>17</v>
      </c>
      <c r="C21" s="5" t="s">
        <v>18</v>
      </c>
      <c r="D21" s="5" t="s">
        <v>34</v>
      </c>
      <c r="E21" s="5" t="s">
        <v>25</v>
      </c>
      <c r="F21" s="5" t="s">
        <v>37</v>
      </c>
      <c r="G21" s="5" t="s">
        <v>40</v>
      </c>
      <c r="H21" s="57"/>
      <c r="I21" s="58">
        <f t="shared" ref="I21:J22" si="4">I22</f>
        <v>302.91822999999999</v>
      </c>
      <c r="J21" s="58">
        <f t="shared" si="4"/>
        <v>302.84899999999999</v>
      </c>
      <c r="K21" s="58">
        <f t="shared" si="2"/>
        <v>99.977145647523429</v>
      </c>
    </row>
    <row r="22" spans="1:12" ht="63">
      <c r="A22" s="60" t="s">
        <v>110</v>
      </c>
      <c r="B22" s="5" t="s">
        <v>17</v>
      </c>
      <c r="C22" s="5" t="s">
        <v>18</v>
      </c>
      <c r="D22" s="5" t="s">
        <v>34</v>
      </c>
      <c r="E22" s="5" t="s">
        <v>25</v>
      </c>
      <c r="F22" s="5" t="s">
        <v>37</v>
      </c>
      <c r="G22" s="5" t="s">
        <v>40</v>
      </c>
      <c r="H22" s="57" t="s">
        <v>112</v>
      </c>
      <c r="I22" s="58">
        <f t="shared" si="4"/>
        <v>302.91822999999999</v>
      </c>
      <c r="J22" s="58">
        <f t="shared" si="4"/>
        <v>302.84899999999999</v>
      </c>
      <c r="K22" s="58">
        <f t="shared" si="2"/>
        <v>99.977145647523429</v>
      </c>
    </row>
    <row r="23" spans="1:12" ht="31.5">
      <c r="A23" s="60" t="s">
        <v>111</v>
      </c>
      <c r="B23" s="5" t="s">
        <v>17</v>
      </c>
      <c r="C23" s="5" t="s">
        <v>18</v>
      </c>
      <c r="D23" s="5" t="s">
        <v>34</v>
      </c>
      <c r="E23" s="5" t="s">
        <v>25</v>
      </c>
      <c r="F23" s="5" t="s">
        <v>37</v>
      </c>
      <c r="G23" s="5" t="s">
        <v>40</v>
      </c>
      <c r="H23" s="57" t="s">
        <v>113</v>
      </c>
      <c r="I23" s="58">
        <f>'Прил 2'!J24</f>
        <v>302.91822999999999</v>
      </c>
      <c r="J23" s="58">
        <f>'Прил 2'!K24</f>
        <v>302.84899999999999</v>
      </c>
      <c r="K23" s="58">
        <f t="shared" si="2"/>
        <v>99.977145647523429</v>
      </c>
    </row>
    <row r="24" spans="1:12" s="44" customFormat="1">
      <c r="A24" s="59" t="s">
        <v>158</v>
      </c>
      <c r="B24" s="5" t="s">
        <v>17</v>
      </c>
      <c r="C24" s="5" t="s">
        <v>18</v>
      </c>
      <c r="D24" s="5" t="s">
        <v>34</v>
      </c>
      <c r="E24" s="5" t="s">
        <v>25</v>
      </c>
      <c r="F24" s="5" t="s">
        <v>37</v>
      </c>
      <c r="G24" s="5" t="s">
        <v>42</v>
      </c>
      <c r="H24" s="57"/>
      <c r="I24" s="58">
        <f>I25+I27</f>
        <v>195.62599999999998</v>
      </c>
      <c r="J24" s="58">
        <f>J25+J27</f>
        <v>127.702</v>
      </c>
      <c r="K24" s="58">
        <f t="shared" si="2"/>
        <v>65.278643943034169</v>
      </c>
      <c r="L24" s="62"/>
    </row>
    <row r="25" spans="1:12" s="29" customFormat="1" ht="31.5">
      <c r="A25" s="59" t="s">
        <v>106</v>
      </c>
      <c r="B25" s="5" t="s">
        <v>17</v>
      </c>
      <c r="C25" s="5" t="s">
        <v>18</v>
      </c>
      <c r="D25" s="5" t="s">
        <v>34</v>
      </c>
      <c r="E25" s="5" t="s">
        <v>25</v>
      </c>
      <c r="F25" s="5" t="s">
        <v>37</v>
      </c>
      <c r="G25" s="5" t="s">
        <v>42</v>
      </c>
      <c r="H25" s="57" t="s">
        <v>108</v>
      </c>
      <c r="I25" s="26">
        <f t="shared" ref="I25:J25" si="5">I26</f>
        <v>163.59899999999999</v>
      </c>
      <c r="J25" s="26">
        <f t="shared" si="5"/>
        <v>96.45</v>
      </c>
      <c r="K25" s="58">
        <f t="shared" si="2"/>
        <v>58.95512808758</v>
      </c>
      <c r="L25" s="45"/>
    </row>
    <row r="26" spans="1:12" s="29" customFormat="1" ht="31.5">
      <c r="A26" s="59" t="s">
        <v>107</v>
      </c>
      <c r="B26" s="5" t="s">
        <v>17</v>
      </c>
      <c r="C26" s="5" t="s">
        <v>18</v>
      </c>
      <c r="D26" s="5" t="s">
        <v>34</v>
      </c>
      <c r="E26" s="5" t="s">
        <v>25</v>
      </c>
      <c r="F26" s="5" t="s">
        <v>37</v>
      </c>
      <c r="G26" s="5" t="s">
        <v>42</v>
      </c>
      <c r="H26" s="4" t="s">
        <v>109</v>
      </c>
      <c r="I26" s="63">
        <f>'Прил 2'!J27</f>
        <v>163.59899999999999</v>
      </c>
      <c r="J26" s="63">
        <f>'Прил 2'!K27</f>
        <v>96.45</v>
      </c>
      <c r="K26" s="58">
        <f t="shared" si="2"/>
        <v>58.95512808758</v>
      </c>
      <c r="L26" s="45"/>
    </row>
    <row r="27" spans="1:12" s="29" customFormat="1">
      <c r="A27" s="64" t="s">
        <v>114</v>
      </c>
      <c r="B27" s="4" t="s">
        <v>17</v>
      </c>
      <c r="C27" s="4" t="s">
        <v>18</v>
      </c>
      <c r="D27" s="5" t="s">
        <v>118</v>
      </c>
      <c r="E27" s="5" t="s">
        <v>25</v>
      </c>
      <c r="F27" s="5" t="s">
        <v>37</v>
      </c>
      <c r="G27" s="5" t="s">
        <v>42</v>
      </c>
      <c r="H27" s="65" t="s">
        <v>115</v>
      </c>
      <c r="I27" s="63">
        <f>I29+I28</f>
        <v>32.027000000000001</v>
      </c>
      <c r="J27" s="63">
        <f>J29+J28</f>
        <v>31.251999999999999</v>
      </c>
      <c r="K27" s="58">
        <f t="shared" si="2"/>
        <v>97.580166734317913</v>
      </c>
      <c r="L27" s="45" t="s">
        <v>26</v>
      </c>
    </row>
    <row r="28" spans="1:12" s="29" customFormat="1">
      <c r="A28" s="64" t="s">
        <v>217</v>
      </c>
      <c r="B28" s="4" t="s">
        <v>17</v>
      </c>
      <c r="C28" s="4" t="s">
        <v>18</v>
      </c>
      <c r="D28" s="5" t="s">
        <v>34</v>
      </c>
      <c r="E28" s="5" t="s">
        <v>25</v>
      </c>
      <c r="F28" s="5" t="s">
        <v>37</v>
      </c>
      <c r="G28" s="5" t="s">
        <v>42</v>
      </c>
      <c r="H28" s="65" t="s">
        <v>218</v>
      </c>
      <c r="I28" s="63">
        <f>'Прил 2'!J29</f>
        <v>1</v>
      </c>
      <c r="J28" s="63">
        <f>'Прил 2'!K29</f>
        <v>1</v>
      </c>
      <c r="K28" s="58">
        <f t="shared" si="2"/>
        <v>100</v>
      </c>
      <c r="L28" s="45"/>
    </row>
    <row r="29" spans="1:12" s="29" customFormat="1">
      <c r="A29" s="64" t="s">
        <v>117</v>
      </c>
      <c r="B29" s="4" t="s">
        <v>17</v>
      </c>
      <c r="C29" s="4" t="s">
        <v>18</v>
      </c>
      <c r="D29" s="4">
        <v>66</v>
      </c>
      <c r="E29" s="5" t="s">
        <v>25</v>
      </c>
      <c r="F29" s="5" t="s">
        <v>37</v>
      </c>
      <c r="G29" s="5" t="s">
        <v>42</v>
      </c>
      <c r="H29" s="65" t="s">
        <v>119</v>
      </c>
      <c r="I29" s="63">
        <f>'Прил 2'!J30</f>
        <v>31.027000000000001</v>
      </c>
      <c r="J29" s="63">
        <f>'Прил 2'!K30</f>
        <v>30.251999999999999</v>
      </c>
      <c r="K29" s="58">
        <f t="shared" si="2"/>
        <v>97.502175524543134</v>
      </c>
      <c r="L29" s="45"/>
    </row>
    <row r="30" spans="1:12" s="29" customFormat="1" ht="47.25">
      <c r="A30" s="6" t="s">
        <v>188</v>
      </c>
      <c r="B30" s="143" t="s">
        <v>17</v>
      </c>
      <c r="C30" s="143" t="s">
        <v>18</v>
      </c>
      <c r="D30" s="141" t="s">
        <v>34</v>
      </c>
      <c r="E30" s="140" t="s">
        <v>25</v>
      </c>
      <c r="F30" s="140" t="s">
        <v>37</v>
      </c>
      <c r="G30" s="140" t="s">
        <v>189</v>
      </c>
      <c r="H30" s="144"/>
      <c r="I30" s="63">
        <f>I31+I33</f>
        <v>728.44614000000001</v>
      </c>
      <c r="J30" s="63">
        <f>J31+J33</f>
        <v>722.44500000000005</v>
      </c>
      <c r="K30" s="58">
        <f t="shared" si="2"/>
        <v>99.176172448384449</v>
      </c>
      <c r="L30" s="45"/>
    </row>
    <row r="31" spans="1:12" s="29" customFormat="1" ht="63">
      <c r="A31" s="142" t="s">
        <v>110</v>
      </c>
      <c r="B31" s="143" t="s">
        <v>17</v>
      </c>
      <c r="C31" s="143" t="s">
        <v>18</v>
      </c>
      <c r="D31" s="141" t="s">
        <v>34</v>
      </c>
      <c r="E31" s="140" t="s">
        <v>25</v>
      </c>
      <c r="F31" s="140" t="s">
        <v>37</v>
      </c>
      <c r="G31" s="140" t="s">
        <v>189</v>
      </c>
      <c r="H31" s="144" t="s">
        <v>112</v>
      </c>
      <c r="I31" s="63">
        <f>I32</f>
        <v>666.67247999999995</v>
      </c>
      <c r="J31" s="63">
        <f t="shared" ref="J30:J31" si="6">J32</f>
        <v>660.67200000000003</v>
      </c>
      <c r="K31" s="58">
        <f t="shared" si="2"/>
        <v>99.099935848559412</v>
      </c>
      <c r="L31" s="45"/>
    </row>
    <row r="32" spans="1:12" s="29" customFormat="1" ht="31.5">
      <c r="A32" s="142" t="s">
        <v>111</v>
      </c>
      <c r="B32" s="143" t="s">
        <v>17</v>
      </c>
      <c r="C32" s="143" t="s">
        <v>18</v>
      </c>
      <c r="D32" s="141" t="s">
        <v>34</v>
      </c>
      <c r="E32" s="140" t="s">
        <v>25</v>
      </c>
      <c r="F32" s="140" t="s">
        <v>37</v>
      </c>
      <c r="G32" s="140" t="s">
        <v>189</v>
      </c>
      <c r="H32" s="144" t="s">
        <v>113</v>
      </c>
      <c r="I32" s="63">
        <f>'Прил 2'!J33</f>
        <v>666.67247999999995</v>
      </c>
      <c r="J32" s="63">
        <f>'Прил 2'!K33</f>
        <v>660.67200000000003</v>
      </c>
      <c r="K32" s="58">
        <f t="shared" si="2"/>
        <v>99.099935848559412</v>
      </c>
      <c r="L32" s="45"/>
    </row>
    <row r="33" spans="1:12" s="29" customFormat="1">
      <c r="A33" s="64" t="s">
        <v>114</v>
      </c>
      <c r="B33" s="143" t="s">
        <v>17</v>
      </c>
      <c r="C33" s="143" t="s">
        <v>18</v>
      </c>
      <c r="D33" s="141" t="s">
        <v>34</v>
      </c>
      <c r="E33" s="140" t="s">
        <v>25</v>
      </c>
      <c r="F33" s="140" t="s">
        <v>37</v>
      </c>
      <c r="G33" s="140" t="s">
        <v>189</v>
      </c>
      <c r="H33" s="144" t="s">
        <v>115</v>
      </c>
      <c r="I33" s="63">
        <f>I34</f>
        <v>61.773660000000007</v>
      </c>
      <c r="J33" s="63">
        <f t="shared" ref="J33" si="7">J34</f>
        <v>61.773000000000003</v>
      </c>
      <c r="K33" s="58">
        <f t="shared" si="2"/>
        <v>99.998931583461285</v>
      </c>
      <c r="L33" s="45"/>
    </row>
    <row r="34" spans="1:12" s="29" customFormat="1">
      <c r="A34" s="64" t="s">
        <v>117</v>
      </c>
      <c r="B34" s="143" t="s">
        <v>17</v>
      </c>
      <c r="C34" s="143" t="s">
        <v>18</v>
      </c>
      <c r="D34" s="141" t="s">
        <v>34</v>
      </c>
      <c r="E34" s="140" t="s">
        <v>25</v>
      </c>
      <c r="F34" s="140" t="s">
        <v>37</v>
      </c>
      <c r="G34" s="140" t="s">
        <v>189</v>
      </c>
      <c r="H34" s="144" t="s">
        <v>119</v>
      </c>
      <c r="I34" s="63">
        <f>'Прил 2'!J35</f>
        <v>61.773660000000007</v>
      </c>
      <c r="J34" s="63">
        <f>'Прил 2'!K35</f>
        <v>61.773000000000003</v>
      </c>
      <c r="K34" s="58">
        <f t="shared" si="2"/>
        <v>99.998931583461285</v>
      </c>
      <c r="L34" s="45"/>
    </row>
    <row r="35" spans="1:12" s="67" customFormat="1" ht="47.25">
      <c r="A35" s="56" t="s">
        <v>136</v>
      </c>
      <c r="B35" s="4" t="s">
        <v>17</v>
      </c>
      <c r="C35" s="4" t="s">
        <v>18</v>
      </c>
      <c r="D35" s="57">
        <v>89</v>
      </c>
      <c r="E35" s="5"/>
      <c r="F35" s="5"/>
      <c r="G35" s="5"/>
      <c r="H35" s="66"/>
      <c r="I35" s="63">
        <f>I36</f>
        <v>0.3</v>
      </c>
      <c r="J35" s="63">
        <f t="shared" ref="J35:J38" si="8">J36</f>
        <v>0.3</v>
      </c>
      <c r="K35" s="58">
        <f t="shared" si="2"/>
        <v>100</v>
      </c>
      <c r="L35" s="62"/>
    </row>
    <row r="36" spans="1:12" s="67" customFormat="1" ht="47.25">
      <c r="A36" s="56" t="s">
        <v>137</v>
      </c>
      <c r="B36" s="4" t="s">
        <v>17</v>
      </c>
      <c r="C36" s="4" t="s">
        <v>18</v>
      </c>
      <c r="D36" s="57">
        <v>89</v>
      </c>
      <c r="E36" s="5" t="s">
        <v>24</v>
      </c>
      <c r="F36" s="5"/>
      <c r="G36" s="5"/>
      <c r="H36" s="66"/>
      <c r="I36" s="26">
        <f>I37</f>
        <v>0.3</v>
      </c>
      <c r="J36" s="26">
        <f t="shared" si="8"/>
        <v>0.3</v>
      </c>
      <c r="K36" s="58">
        <f t="shared" si="2"/>
        <v>100</v>
      </c>
      <c r="L36" s="62"/>
    </row>
    <row r="37" spans="1:12" ht="85.9" customHeight="1">
      <c r="A37" s="68" t="s">
        <v>138</v>
      </c>
      <c r="B37" s="4" t="s">
        <v>17</v>
      </c>
      <c r="C37" s="4" t="s">
        <v>18</v>
      </c>
      <c r="D37" s="57">
        <v>89</v>
      </c>
      <c r="E37" s="5" t="s">
        <v>24</v>
      </c>
      <c r="F37" s="5" t="s">
        <v>37</v>
      </c>
      <c r="G37" s="5" t="s">
        <v>44</v>
      </c>
      <c r="H37" s="66"/>
      <c r="I37" s="26">
        <f>I38</f>
        <v>0.3</v>
      </c>
      <c r="J37" s="26">
        <f t="shared" si="8"/>
        <v>0.3</v>
      </c>
      <c r="K37" s="58">
        <f t="shared" si="2"/>
        <v>100</v>
      </c>
    </row>
    <row r="38" spans="1:12" ht="31.5">
      <c r="A38" s="59" t="s">
        <v>106</v>
      </c>
      <c r="B38" s="4" t="s">
        <v>17</v>
      </c>
      <c r="C38" s="4" t="s">
        <v>18</v>
      </c>
      <c r="D38" s="57" t="s">
        <v>49</v>
      </c>
      <c r="E38" s="4" t="s">
        <v>24</v>
      </c>
      <c r="F38" s="5" t="s">
        <v>37</v>
      </c>
      <c r="G38" s="5" t="s">
        <v>44</v>
      </c>
      <c r="H38" s="66" t="s">
        <v>108</v>
      </c>
      <c r="I38" s="26">
        <f>I39</f>
        <v>0.3</v>
      </c>
      <c r="J38" s="26">
        <f t="shared" si="8"/>
        <v>0.3</v>
      </c>
      <c r="K38" s="58">
        <f t="shared" si="2"/>
        <v>100</v>
      </c>
    </row>
    <row r="39" spans="1:12" ht="31.5">
      <c r="A39" s="59" t="s">
        <v>107</v>
      </c>
      <c r="B39" s="4" t="s">
        <v>17</v>
      </c>
      <c r="C39" s="4" t="s">
        <v>18</v>
      </c>
      <c r="D39" s="57" t="s">
        <v>49</v>
      </c>
      <c r="E39" s="5" t="s">
        <v>24</v>
      </c>
      <c r="F39" s="5" t="s">
        <v>37</v>
      </c>
      <c r="G39" s="5" t="s">
        <v>44</v>
      </c>
      <c r="H39" s="66" t="s">
        <v>109</v>
      </c>
      <c r="I39" s="26">
        <f>'Прил 2'!J40</f>
        <v>0.3</v>
      </c>
      <c r="J39" s="26">
        <f>'Прил 2'!K40</f>
        <v>0.3</v>
      </c>
      <c r="K39" s="58">
        <f t="shared" si="2"/>
        <v>100</v>
      </c>
    </row>
    <row r="40" spans="1:12">
      <c r="A40" s="54" t="s">
        <v>45</v>
      </c>
      <c r="B40" s="69" t="s">
        <v>17</v>
      </c>
      <c r="C40" s="69" t="s">
        <v>46</v>
      </c>
      <c r="D40" s="69"/>
      <c r="E40" s="131"/>
      <c r="F40" s="131"/>
      <c r="G40" s="70"/>
      <c r="H40" s="70"/>
      <c r="I40" s="136">
        <f>I41</f>
        <v>5</v>
      </c>
      <c r="J40" s="136">
        <f t="shared" ref="J40:J44" si="9">J41</f>
        <v>0</v>
      </c>
      <c r="K40" s="132">
        <f t="shared" si="2"/>
        <v>0</v>
      </c>
    </row>
    <row r="41" spans="1:12" ht="47.25">
      <c r="A41" s="56" t="s">
        <v>136</v>
      </c>
      <c r="B41" s="5" t="s">
        <v>17</v>
      </c>
      <c r="C41" s="5" t="s">
        <v>46</v>
      </c>
      <c r="D41" s="57">
        <v>89</v>
      </c>
      <c r="E41" s="5"/>
      <c r="F41" s="5"/>
      <c r="G41" s="71"/>
      <c r="H41" s="71"/>
      <c r="I41" s="26">
        <f>I42</f>
        <v>5</v>
      </c>
      <c r="J41" s="26">
        <f t="shared" si="9"/>
        <v>0</v>
      </c>
      <c r="K41" s="58">
        <f t="shared" si="2"/>
        <v>0</v>
      </c>
      <c r="L41" s="62"/>
    </row>
    <row r="42" spans="1:12" s="29" customFormat="1" ht="47.25">
      <c r="A42" s="56" t="s">
        <v>137</v>
      </c>
      <c r="B42" s="5" t="s">
        <v>17</v>
      </c>
      <c r="C42" s="5" t="s">
        <v>46</v>
      </c>
      <c r="D42" s="57">
        <v>89</v>
      </c>
      <c r="E42" s="5" t="s">
        <v>24</v>
      </c>
      <c r="F42" s="5"/>
      <c r="G42" s="71"/>
      <c r="H42" s="71"/>
      <c r="I42" s="26">
        <f>I43</f>
        <v>5</v>
      </c>
      <c r="J42" s="26">
        <f t="shared" si="9"/>
        <v>0</v>
      </c>
      <c r="K42" s="58">
        <f t="shared" si="2"/>
        <v>0</v>
      </c>
      <c r="L42" s="62"/>
    </row>
    <row r="43" spans="1:12" s="29" customFormat="1" ht="31.5">
      <c r="A43" s="59" t="s">
        <v>116</v>
      </c>
      <c r="B43" s="5" t="s">
        <v>17</v>
      </c>
      <c r="C43" s="5" t="s">
        <v>46</v>
      </c>
      <c r="D43" s="57">
        <v>89</v>
      </c>
      <c r="E43" s="5" t="s">
        <v>24</v>
      </c>
      <c r="F43" s="5" t="s">
        <v>37</v>
      </c>
      <c r="G43" s="5" t="s">
        <v>47</v>
      </c>
      <c r="H43" s="71"/>
      <c r="I43" s="26">
        <f>I44</f>
        <v>5</v>
      </c>
      <c r="J43" s="26">
        <f t="shared" si="9"/>
        <v>0</v>
      </c>
      <c r="K43" s="58">
        <f t="shared" si="2"/>
        <v>0</v>
      </c>
      <c r="L43" s="45"/>
    </row>
    <row r="44" spans="1:12" s="72" customFormat="1">
      <c r="A44" s="64" t="s">
        <v>114</v>
      </c>
      <c r="B44" s="5" t="s">
        <v>17</v>
      </c>
      <c r="C44" s="5" t="s">
        <v>46</v>
      </c>
      <c r="D44" s="57">
        <v>89</v>
      </c>
      <c r="E44" s="5" t="s">
        <v>24</v>
      </c>
      <c r="F44" s="5" t="s">
        <v>37</v>
      </c>
      <c r="G44" s="5" t="s">
        <v>47</v>
      </c>
      <c r="H44" s="71" t="s">
        <v>115</v>
      </c>
      <c r="I44" s="26">
        <f>I45</f>
        <v>5</v>
      </c>
      <c r="J44" s="26">
        <f t="shared" si="9"/>
        <v>0</v>
      </c>
      <c r="K44" s="58">
        <f t="shared" si="2"/>
        <v>0</v>
      </c>
      <c r="L44" s="45"/>
    </row>
    <row r="45" spans="1:12" s="29" customFormat="1">
      <c r="A45" s="59" t="s">
        <v>48</v>
      </c>
      <c r="B45" s="5" t="s">
        <v>17</v>
      </c>
      <c r="C45" s="5" t="s">
        <v>46</v>
      </c>
      <c r="D45" s="5" t="s">
        <v>49</v>
      </c>
      <c r="E45" s="5" t="s">
        <v>24</v>
      </c>
      <c r="F45" s="5" t="s">
        <v>37</v>
      </c>
      <c r="G45" s="5" t="s">
        <v>47</v>
      </c>
      <c r="H45" s="71" t="s">
        <v>50</v>
      </c>
      <c r="I45" s="26">
        <f>'Прил 2'!J46</f>
        <v>5</v>
      </c>
      <c r="J45" s="26">
        <f>'Прил 2'!K46</f>
        <v>0</v>
      </c>
      <c r="K45" s="58">
        <f t="shared" si="2"/>
        <v>0</v>
      </c>
      <c r="L45" s="45"/>
    </row>
    <row r="46" spans="1:12" s="29" customFormat="1">
      <c r="A46" s="59" t="s">
        <v>205</v>
      </c>
      <c r="B46" s="73" t="s">
        <v>17</v>
      </c>
      <c r="C46" s="69" t="s">
        <v>32</v>
      </c>
      <c r="D46" s="5"/>
      <c r="E46" s="5"/>
      <c r="F46" s="5"/>
      <c r="G46" s="5"/>
      <c r="H46" s="71"/>
      <c r="I46" s="136">
        <f>I47+I55+I51</f>
        <v>3</v>
      </c>
      <c r="J46" s="136">
        <f t="shared" ref="J46" si="10">J47+J55+J51</f>
        <v>0</v>
      </c>
      <c r="K46" s="132">
        <f t="shared" si="2"/>
        <v>0</v>
      </c>
      <c r="L46" s="45"/>
    </row>
    <row r="47" spans="1:12" s="29" customFormat="1" ht="31.5">
      <c r="A47" s="59" t="s">
        <v>201</v>
      </c>
      <c r="B47" s="4" t="s">
        <v>17</v>
      </c>
      <c r="C47" s="4" t="s">
        <v>32</v>
      </c>
      <c r="D47" s="4" t="s">
        <v>202</v>
      </c>
      <c r="E47" s="4"/>
      <c r="F47" s="4"/>
      <c r="G47" s="4"/>
      <c r="H47" s="4"/>
      <c r="I47" s="26">
        <f>I48</f>
        <v>0.5</v>
      </c>
      <c r="J47" s="26">
        <f t="shared" ref="J47:J49" si="11">J48</f>
        <v>0</v>
      </c>
      <c r="K47" s="58">
        <f t="shared" si="2"/>
        <v>0</v>
      </c>
      <c r="L47" s="45"/>
    </row>
    <row r="48" spans="1:12" s="29" customFormat="1">
      <c r="A48" s="59" t="s">
        <v>203</v>
      </c>
      <c r="B48" s="4" t="s">
        <v>17</v>
      </c>
      <c r="C48" s="4" t="s">
        <v>32</v>
      </c>
      <c r="D48" s="4" t="s">
        <v>202</v>
      </c>
      <c r="E48" s="4" t="s">
        <v>35</v>
      </c>
      <c r="F48" s="4" t="s">
        <v>37</v>
      </c>
      <c r="G48" s="4" t="s">
        <v>204</v>
      </c>
      <c r="H48" s="4"/>
      <c r="I48" s="26">
        <f>I49</f>
        <v>0.5</v>
      </c>
      <c r="J48" s="26">
        <f t="shared" si="11"/>
        <v>0</v>
      </c>
      <c r="K48" s="58">
        <f t="shared" si="2"/>
        <v>0</v>
      </c>
      <c r="L48" s="45"/>
    </row>
    <row r="49" spans="1:12" s="29" customFormat="1" ht="31.5">
      <c r="A49" s="59" t="s">
        <v>106</v>
      </c>
      <c r="B49" s="4" t="s">
        <v>17</v>
      </c>
      <c r="C49" s="4" t="s">
        <v>32</v>
      </c>
      <c r="D49" s="4" t="s">
        <v>202</v>
      </c>
      <c r="E49" s="4" t="s">
        <v>35</v>
      </c>
      <c r="F49" s="4" t="s">
        <v>37</v>
      </c>
      <c r="G49" s="4" t="s">
        <v>204</v>
      </c>
      <c r="H49" s="4" t="s">
        <v>108</v>
      </c>
      <c r="I49" s="26">
        <f>I50</f>
        <v>0.5</v>
      </c>
      <c r="J49" s="26">
        <f t="shared" si="11"/>
        <v>0</v>
      </c>
      <c r="K49" s="58">
        <f t="shared" si="2"/>
        <v>0</v>
      </c>
      <c r="L49" s="45"/>
    </row>
    <row r="50" spans="1:12" s="29" customFormat="1" ht="31.5">
      <c r="A50" s="59" t="s">
        <v>107</v>
      </c>
      <c r="B50" s="4" t="s">
        <v>17</v>
      </c>
      <c r="C50" s="4" t="s">
        <v>32</v>
      </c>
      <c r="D50" s="4" t="s">
        <v>202</v>
      </c>
      <c r="E50" s="4" t="s">
        <v>35</v>
      </c>
      <c r="F50" s="4" t="s">
        <v>37</v>
      </c>
      <c r="G50" s="4" t="s">
        <v>204</v>
      </c>
      <c r="H50" s="4" t="s">
        <v>109</v>
      </c>
      <c r="I50" s="26">
        <f>'Прил 2'!J51</f>
        <v>0.5</v>
      </c>
      <c r="J50" s="26">
        <f>'Прил 2'!K51</f>
        <v>0</v>
      </c>
      <c r="K50" s="58">
        <f t="shared" si="2"/>
        <v>0</v>
      </c>
      <c r="L50" s="45"/>
    </row>
    <row r="51" spans="1:12" s="29" customFormat="1" ht="47.25">
      <c r="A51" s="59" t="s">
        <v>214</v>
      </c>
      <c r="B51" s="5" t="s">
        <v>17</v>
      </c>
      <c r="C51" s="5" t="s">
        <v>32</v>
      </c>
      <c r="D51" s="71" t="s">
        <v>46</v>
      </c>
      <c r="E51" s="5"/>
      <c r="F51" s="5"/>
      <c r="G51" s="5"/>
      <c r="H51" s="84"/>
      <c r="I51" s="26">
        <f>I52</f>
        <v>2</v>
      </c>
      <c r="J51" s="26">
        <f t="shared" ref="J51:J53" si="12">J52</f>
        <v>0</v>
      </c>
      <c r="K51" s="58">
        <f t="shared" si="2"/>
        <v>0</v>
      </c>
      <c r="L51" s="45"/>
    </row>
    <row r="52" spans="1:12" s="29" customFormat="1">
      <c r="A52" s="59" t="s">
        <v>212</v>
      </c>
      <c r="B52" s="5" t="s">
        <v>17</v>
      </c>
      <c r="C52" s="5" t="s">
        <v>32</v>
      </c>
      <c r="D52" s="71" t="s">
        <v>46</v>
      </c>
      <c r="E52" s="5" t="s">
        <v>35</v>
      </c>
      <c r="F52" s="5" t="s">
        <v>37</v>
      </c>
      <c r="G52" s="5" t="s">
        <v>213</v>
      </c>
      <c r="H52" s="84"/>
      <c r="I52" s="26">
        <f>I53</f>
        <v>2</v>
      </c>
      <c r="J52" s="26">
        <f t="shared" si="12"/>
        <v>0</v>
      </c>
      <c r="K52" s="58">
        <f t="shared" si="2"/>
        <v>0</v>
      </c>
      <c r="L52" s="45"/>
    </row>
    <row r="53" spans="1:12" s="29" customFormat="1" ht="31.5">
      <c r="A53" s="59" t="s">
        <v>106</v>
      </c>
      <c r="B53" s="5" t="s">
        <v>17</v>
      </c>
      <c r="C53" s="5" t="s">
        <v>32</v>
      </c>
      <c r="D53" s="71" t="s">
        <v>46</v>
      </c>
      <c r="E53" s="5" t="s">
        <v>35</v>
      </c>
      <c r="F53" s="5" t="s">
        <v>37</v>
      </c>
      <c r="G53" s="5" t="s">
        <v>213</v>
      </c>
      <c r="H53" s="84" t="s">
        <v>108</v>
      </c>
      <c r="I53" s="26">
        <f>I54</f>
        <v>2</v>
      </c>
      <c r="J53" s="26">
        <f t="shared" si="12"/>
        <v>0</v>
      </c>
      <c r="K53" s="58">
        <f t="shared" si="2"/>
        <v>0</v>
      </c>
      <c r="L53" s="45"/>
    </row>
    <row r="54" spans="1:12" s="29" customFormat="1" ht="31.5">
      <c r="A54" s="59" t="s">
        <v>107</v>
      </c>
      <c r="B54" s="5" t="s">
        <v>17</v>
      </c>
      <c r="C54" s="5" t="s">
        <v>32</v>
      </c>
      <c r="D54" s="71" t="s">
        <v>46</v>
      </c>
      <c r="E54" s="5" t="s">
        <v>35</v>
      </c>
      <c r="F54" s="5" t="s">
        <v>37</v>
      </c>
      <c r="G54" s="5" t="s">
        <v>213</v>
      </c>
      <c r="H54" s="84" t="s">
        <v>109</v>
      </c>
      <c r="I54" s="26">
        <f>'Прил 2'!J55</f>
        <v>2</v>
      </c>
      <c r="J54" s="26">
        <f>'Прил 2'!K55</f>
        <v>0</v>
      </c>
      <c r="K54" s="58">
        <f t="shared" si="2"/>
        <v>0</v>
      </c>
      <c r="L54" s="45"/>
    </row>
    <row r="55" spans="1:12" s="29" customFormat="1" ht="31.5">
      <c r="A55" s="59" t="s">
        <v>206</v>
      </c>
      <c r="B55" s="4" t="s">
        <v>17</v>
      </c>
      <c r="C55" s="4" t="s">
        <v>32</v>
      </c>
      <c r="D55" s="71" t="s">
        <v>207</v>
      </c>
      <c r="E55" s="5"/>
      <c r="F55" s="5"/>
      <c r="G55" s="5"/>
      <c r="H55" s="84"/>
      <c r="I55" s="26">
        <f>I56</f>
        <v>0.5</v>
      </c>
      <c r="J55" s="26">
        <f t="shared" ref="J55:J57" si="13">J56</f>
        <v>0</v>
      </c>
      <c r="K55" s="58">
        <f t="shared" si="2"/>
        <v>0</v>
      </c>
      <c r="L55" s="45"/>
    </row>
    <row r="56" spans="1:12" s="29" customFormat="1">
      <c r="A56" s="59" t="s">
        <v>208</v>
      </c>
      <c r="B56" s="4" t="s">
        <v>17</v>
      </c>
      <c r="C56" s="4" t="s">
        <v>32</v>
      </c>
      <c r="D56" s="71" t="s">
        <v>207</v>
      </c>
      <c r="E56" s="5" t="s">
        <v>35</v>
      </c>
      <c r="F56" s="5" t="s">
        <v>35</v>
      </c>
      <c r="G56" s="5" t="s">
        <v>209</v>
      </c>
      <c r="H56" s="84"/>
      <c r="I56" s="26">
        <f>I57</f>
        <v>0.5</v>
      </c>
      <c r="J56" s="26">
        <f t="shared" si="13"/>
        <v>0</v>
      </c>
      <c r="K56" s="58">
        <f t="shared" si="2"/>
        <v>0</v>
      </c>
      <c r="L56" s="45"/>
    </row>
    <row r="57" spans="1:12" s="29" customFormat="1" ht="31.5">
      <c r="A57" s="59" t="s">
        <v>106</v>
      </c>
      <c r="B57" s="4" t="s">
        <v>17</v>
      </c>
      <c r="C57" s="4" t="s">
        <v>32</v>
      </c>
      <c r="D57" s="4" t="s">
        <v>207</v>
      </c>
      <c r="E57" s="4" t="s">
        <v>35</v>
      </c>
      <c r="F57" s="4" t="s">
        <v>37</v>
      </c>
      <c r="G57" s="4" t="s">
        <v>209</v>
      </c>
      <c r="H57" s="4" t="s">
        <v>108</v>
      </c>
      <c r="I57" s="26">
        <f>I58</f>
        <v>0.5</v>
      </c>
      <c r="J57" s="26">
        <f t="shared" si="13"/>
        <v>0</v>
      </c>
      <c r="K57" s="58">
        <f t="shared" si="2"/>
        <v>0</v>
      </c>
      <c r="L57" s="45"/>
    </row>
    <row r="58" spans="1:12" s="29" customFormat="1" ht="31.5">
      <c r="A58" s="59" t="s">
        <v>107</v>
      </c>
      <c r="B58" s="4" t="s">
        <v>17</v>
      </c>
      <c r="C58" s="4" t="s">
        <v>32</v>
      </c>
      <c r="D58" s="4" t="s">
        <v>207</v>
      </c>
      <c r="E58" s="4" t="s">
        <v>35</v>
      </c>
      <c r="F58" s="4" t="s">
        <v>37</v>
      </c>
      <c r="G58" s="4" t="s">
        <v>209</v>
      </c>
      <c r="H58" s="4" t="s">
        <v>109</v>
      </c>
      <c r="I58" s="26">
        <f>'Прил 2'!J59</f>
        <v>0.5</v>
      </c>
      <c r="J58" s="26">
        <f>'Прил 2'!K59</f>
        <v>0</v>
      </c>
      <c r="K58" s="58">
        <f t="shared" si="2"/>
        <v>0</v>
      </c>
      <c r="L58" s="45"/>
    </row>
    <row r="59" spans="1:12">
      <c r="A59" s="54" t="s">
        <v>51</v>
      </c>
      <c r="B59" s="69" t="s">
        <v>28</v>
      </c>
      <c r="C59" s="69"/>
      <c r="D59" s="70"/>
      <c r="E59" s="69"/>
      <c r="F59" s="69"/>
      <c r="G59" s="69"/>
      <c r="H59" s="134"/>
      <c r="I59" s="74">
        <f>I60</f>
        <v>109.3</v>
      </c>
      <c r="J59" s="74">
        <f t="shared" ref="J59:J62" si="14">J60</f>
        <v>109.3</v>
      </c>
      <c r="K59" s="132">
        <f t="shared" si="2"/>
        <v>100</v>
      </c>
    </row>
    <row r="60" spans="1:12">
      <c r="A60" s="61" t="s">
        <v>52</v>
      </c>
      <c r="B60" s="135" t="s">
        <v>28</v>
      </c>
      <c r="C60" s="135" t="s">
        <v>29</v>
      </c>
      <c r="D60" s="55"/>
      <c r="E60" s="52"/>
      <c r="F60" s="52"/>
      <c r="G60" s="52"/>
      <c r="H60" s="75"/>
      <c r="I60" s="74">
        <f>I61</f>
        <v>109.3</v>
      </c>
      <c r="J60" s="74">
        <f t="shared" si="14"/>
        <v>109.3</v>
      </c>
      <c r="K60" s="132">
        <f t="shared" si="2"/>
        <v>100</v>
      </c>
    </row>
    <row r="61" spans="1:12" ht="47.25">
      <c r="A61" s="56" t="s">
        <v>136</v>
      </c>
      <c r="B61" s="65" t="s">
        <v>28</v>
      </c>
      <c r="C61" s="65" t="s">
        <v>29</v>
      </c>
      <c r="D61" s="4">
        <v>89</v>
      </c>
      <c r="E61" s="4"/>
      <c r="F61" s="4"/>
      <c r="G61" s="4"/>
      <c r="H61" s="76"/>
      <c r="I61" s="28">
        <f>I62</f>
        <v>109.3</v>
      </c>
      <c r="J61" s="28">
        <f t="shared" si="14"/>
        <v>109.3</v>
      </c>
      <c r="K61" s="58">
        <f t="shared" si="2"/>
        <v>100</v>
      </c>
      <c r="L61" s="62"/>
    </row>
    <row r="62" spans="1:12" ht="47.25">
      <c r="A62" s="56" t="s">
        <v>137</v>
      </c>
      <c r="B62" s="65" t="s">
        <v>28</v>
      </c>
      <c r="C62" s="65" t="s">
        <v>29</v>
      </c>
      <c r="D62" s="4">
        <v>89</v>
      </c>
      <c r="E62" s="4">
        <v>1</v>
      </c>
      <c r="F62" s="4"/>
      <c r="G62" s="4"/>
      <c r="H62" s="76"/>
      <c r="I62" s="28">
        <f>I63</f>
        <v>109.3</v>
      </c>
      <c r="J62" s="28">
        <f t="shared" si="14"/>
        <v>109.3</v>
      </c>
      <c r="K62" s="58">
        <f t="shared" si="2"/>
        <v>100</v>
      </c>
      <c r="L62" s="62"/>
    </row>
    <row r="63" spans="1:12" ht="47.25">
      <c r="A63" s="77" t="s">
        <v>164</v>
      </c>
      <c r="B63" s="65" t="s">
        <v>28</v>
      </c>
      <c r="C63" s="65" t="s">
        <v>29</v>
      </c>
      <c r="D63" s="78">
        <v>89</v>
      </c>
      <c r="E63" s="4">
        <v>1</v>
      </c>
      <c r="F63" s="4" t="s">
        <v>37</v>
      </c>
      <c r="G63" s="4">
        <v>51180</v>
      </c>
      <c r="H63" s="76"/>
      <c r="I63" s="28">
        <f>I64+I66</f>
        <v>109.3</v>
      </c>
      <c r="J63" s="28">
        <f>J64+J66</f>
        <v>109.3</v>
      </c>
      <c r="K63" s="58">
        <f t="shared" si="2"/>
        <v>100</v>
      </c>
    </row>
    <row r="64" spans="1:12" ht="63">
      <c r="A64" s="60" t="s">
        <v>110</v>
      </c>
      <c r="B64" s="65" t="s">
        <v>28</v>
      </c>
      <c r="C64" s="65" t="s">
        <v>29</v>
      </c>
      <c r="D64" s="78">
        <v>89</v>
      </c>
      <c r="E64" s="4">
        <v>1</v>
      </c>
      <c r="F64" s="4" t="s">
        <v>37</v>
      </c>
      <c r="G64" s="4" t="s">
        <v>53</v>
      </c>
      <c r="H64" s="76" t="s">
        <v>112</v>
      </c>
      <c r="I64" s="28">
        <f>I65</f>
        <v>109.3</v>
      </c>
      <c r="J64" s="28">
        <f>J65</f>
        <v>109.3</v>
      </c>
      <c r="K64" s="58">
        <f t="shared" si="2"/>
        <v>100</v>
      </c>
    </row>
    <row r="65" spans="1:12" ht="31.5">
      <c r="A65" s="60" t="s">
        <v>111</v>
      </c>
      <c r="B65" s="65" t="s">
        <v>28</v>
      </c>
      <c r="C65" s="65" t="s">
        <v>29</v>
      </c>
      <c r="D65" s="78">
        <v>89</v>
      </c>
      <c r="E65" s="4">
        <v>1</v>
      </c>
      <c r="F65" s="4" t="s">
        <v>37</v>
      </c>
      <c r="G65" s="4" t="s">
        <v>53</v>
      </c>
      <c r="H65" s="76" t="s">
        <v>113</v>
      </c>
      <c r="I65" s="28">
        <f>'Прил 2'!J66</f>
        <v>109.3</v>
      </c>
      <c r="J65" s="28">
        <f>'Прил 2'!K66</f>
        <v>109.3</v>
      </c>
      <c r="K65" s="58">
        <f t="shared" si="2"/>
        <v>100</v>
      </c>
    </row>
    <row r="66" spans="1:12" ht="31.5">
      <c r="A66" s="59" t="s">
        <v>106</v>
      </c>
      <c r="B66" s="65" t="s">
        <v>28</v>
      </c>
      <c r="C66" s="65" t="s">
        <v>29</v>
      </c>
      <c r="D66" s="78">
        <v>89</v>
      </c>
      <c r="E66" s="4">
        <v>1</v>
      </c>
      <c r="F66" s="4" t="s">
        <v>37</v>
      </c>
      <c r="G66" s="4">
        <v>51180</v>
      </c>
      <c r="H66" s="76" t="s">
        <v>108</v>
      </c>
      <c r="I66" s="28">
        <f t="shared" ref="I66:J66" si="15">I67</f>
        <v>0</v>
      </c>
      <c r="J66" s="28">
        <f t="shared" si="15"/>
        <v>0</v>
      </c>
      <c r="K66" s="132"/>
    </row>
    <row r="67" spans="1:12" ht="31.5">
      <c r="A67" s="59" t="s">
        <v>107</v>
      </c>
      <c r="B67" s="65" t="s">
        <v>28</v>
      </c>
      <c r="C67" s="65" t="s">
        <v>29</v>
      </c>
      <c r="D67" s="78">
        <v>89</v>
      </c>
      <c r="E67" s="4">
        <v>1</v>
      </c>
      <c r="F67" s="4" t="s">
        <v>37</v>
      </c>
      <c r="G67" s="4">
        <v>51180</v>
      </c>
      <c r="H67" s="76" t="s">
        <v>109</v>
      </c>
      <c r="I67" s="28">
        <f>'Прил 2'!J68</f>
        <v>0</v>
      </c>
      <c r="J67" s="28">
        <f>'Прил 2'!K68</f>
        <v>0</v>
      </c>
      <c r="K67" s="132"/>
    </row>
    <row r="68" spans="1:12">
      <c r="A68" s="54" t="s">
        <v>194</v>
      </c>
      <c r="B68" s="135" t="s">
        <v>29</v>
      </c>
      <c r="C68" s="135"/>
      <c r="D68" s="52"/>
      <c r="E68" s="4"/>
      <c r="F68" s="4"/>
      <c r="G68" s="4"/>
      <c r="H68" s="76"/>
      <c r="I68" s="74">
        <f>I69</f>
        <v>0.5</v>
      </c>
      <c r="J68" s="74">
        <f t="shared" ref="J68:J72" si="16">J69</f>
        <v>0</v>
      </c>
      <c r="K68" s="132">
        <f t="shared" si="2"/>
        <v>0</v>
      </c>
    </row>
    <row r="69" spans="1:12" ht="31.5">
      <c r="A69" s="54" t="s">
        <v>195</v>
      </c>
      <c r="B69" s="135" t="s">
        <v>29</v>
      </c>
      <c r="C69" s="135" t="s">
        <v>196</v>
      </c>
      <c r="D69" s="52"/>
      <c r="E69" s="4"/>
      <c r="F69" s="4"/>
      <c r="G69" s="4"/>
      <c r="H69" s="76"/>
      <c r="I69" s="74">
        <f>I70</f>
        <v>0.5</v>
      </c>
      <c r="J69" s="74">
        <f t="shared" si="16"/>
        <v>0</v>
      </c>
      <c r="K69" s="132">
        <f t="shared" si="2"/>
        <v>0</v>
      </c>
    </row>
    <row r="70" spans="1:12" ht="31.5">
      <c r="A70" s="153" t="s">
        <v>197</v>
      </c>
      <c r="B70" s="154" t="s">
        <v>29</v>
      </c>
      <c r="C70" s="154" t="s">
        <v>196</v>
      </c>
      <c r="D70" s="4" t="s">
        <v>198</v>
      </c>
      <c r="E70" s="4"/>
      <c r="F70" s="4"/>
      <c r="G70" s="4"/>
      <c r="H70" s="76"/>
      <c r="I70" s="28">
        <f>I71</f>
        <v>0.5</v>
      </c>
      <c r="J70" s="28">
        <f t="shared" si="16"/>
        <v>0</v>
      </c>
      <c r="K70" s="58">
        <f t="shared" si="2"/>
        <v>0</v>
      </c>
    </row>
    <row r="71" spans="1:12" ht="31.5">
      <c r="A71" s="59" t="s">
        <v>199</v>
      </c>
      <c r="B71" s="65" t="s">
        <v>29</v>
      </c>
      <c r="C71" s="65" t="s">
        <v>196</v>
      </c>
      <c r="D71" s="4" t="s">
        <v>198</v>
      </c>
      <c r="E71" s="4" t="s">
        <v>35</v>
      </c>
      <c r="F71" s="4" t="s">
        <v>37</v>
      </c>
      <c r="G71" s="4" t="s">
        <v>200</v>
      </c>
      <c r="H71" s="76"/>
      <c r="I71" s="28">
        <f>I72</f>
        <v>0.5</v>
      </c>
      <c r="J71" s="28">
        <f t="shared" si="16"/>
        <v>0</v>
      </c>
      <c r="K71" s="58">
        <f t="shared" si="2"/>
        <v>0</v>
      </c>
    </row>
    <row r="72" spans="1:12" ht="31.5">
      <c r="A72" s="59" t="s">
        <v>106</v>
      </c>
      <c r="B72" s="65" t="s">
        <v>29</v>
      </c>
      <c r="C72" s="65" t="s">
        <v>196</v>
      </c>
      <c r="D72" s="4" t="s">
        <v>198</v>
      </c>
      <c r="E72" s="4" t="s">
        <v>35</v>
      </c>
      <c r="F72" s="4" t="s">
        <v>37</v>
      </c>
      <c r="G72" s="4" t="s">
        <v>200</v>
      </c>
      <c r="H72" s="76" t="s">
        <v>108</v>
      </c>
      <c r="I72" s="28">
        <f>I73</f>
        <v>0.5</v>
      </c>
      <c r="J72" s="28">
        <f t="shared" si="16"/>
        <v>0</v>
      </c>
      <c r="K72" s="58">
        <f t="shared" si="2"/>
        <v>0</v>
      </c>
    </row>
    <row r="73" spans="1:12" ht="31.5">
      <c r="A73" s="59" t="s">
        <v>107</v>
      </c>
      <c r="B73" s="65" t="s">
        <v>29</v>
      </c>
      <c r="C73" s="65" t="s">
        <v>196</v>
      </c>
      <c r="D73" s="4" t="s">
        <v>198</v>
      </c>
      <c r="E73" s="4" t="s">
        <v>35</v>
      </c>
      <c r="F73" s="4" t="s">
        <v>37</v>
      </c>
      <c r="G73" s="4" t="s">
        <v>200</v>
      </c>
      <c r="H73" s="76" t="s">
        <v>109</v>
      </c>
      <c r="I73" s="28">
        <f>'Прил 2'!J74</f>
        <v>0.5</v>
      </c>
      <c r="J73" s="28">
        <f>'Прил 2'!K74</f>
        <v>0</v>
      </c>
      <c r="K73" s="58">
        <f t="shared" ref="K73:K123" si="17">J73/I73*100</f>
        <v>0</v>
      </c>
    </row>
    <row r="74" spans="1:12">
      <c r="A74" s="61" t="s">
        <v>54</v>
      </c>
      <c r="B74" s="135" t="s">
        <v>18</v>
      </c>
      <c r="C74" s="135"/>
      <c r="D74" s="52"/>
      <c r="E74" s="52"/>
      <c r="F74" s="52"/>
      <c r="G74" s="52"/>
      <c r="H74" s="52"/>
      <c r="I74" s="74">
        <f t="shared" ref="I74:J78" si="18">I75</f>
        <v>552.03717999999992</v>
      </c>
      <c r="J74" s="74">
        <f t="shared" si="18"/>
        <v>280.392</v>
      </c>
      <c r="K74" s="132">
        <f t="shared" si="17"/>
        <v>50.79223105950944</v>
      </c>
    </row>
    <row r="75" spans="1:12">
      <c r="A75" s="61" t="s">
        <v>55</v>
      </c>
      <c r="B75" s="52" t="s">
        <v>18</v>
      </c>
      <c r="C75" s="52" t="s">
        <v>30</v>
      </c>
      <c r="D75" s="137"/>
      <c r="E75" s="137"/>
      <c r="F75" s="137"/>
      <c r="G75" s="137"/>
      <c r="H75" s="52"/>
      <c r="I75" s="74">
        <f>I76+I80+I84</f>
        <v>552.03717999999992</v>
      </c>
      <c r="J75" s="74">
        <f>J76+J80+J84</f>
        <v>280.392</v>
      </c>
      <c r="K75" s="132">
        <f t="shared" si="17"/>
        <v>50.79223105950944</v>
      </c>
    </row>
    <row r="76" spans="1:12" ht="47.25">
      <c r="A76" s="90" t="s">
        <v>215</v>
      </c>
      <c r="B76" s="5" t="s">
        <v>18</v>
      </c>
      <c r="C76" s="5" t="s">
        <v>30</v>
      </c>
      <c r="D76" s="5" t="s">
        <v>32</v>
      </c>
      <c r="E76" s="5"/>
      <c r="F76" s="5"/>
      <c r="G76" s="5"/>
      <c r="H76" s="4"/>
      <c r="I76" s="28">
        <f>I77</f>
        <v>359.2</v>
      </c>
      <c r="J76" s="28">
        <f>J78</f>
        <v>188.392</v>
      </c>
      <c r="K76" s="58">
        <f t="shared" si="17"/>
        <v>52.44766146993318</v>
      </c>
      <c r="L76" s="79"/>
    </row>
    <row r="77" spans="1:12" ht="173.25">
      <c r="A77" s="119" t="s">
        <v>175</v>
      </c>
      <c r="B77" s="5" t="s">
        <v>18</v>
      </c>
      <c r="C77" s="5" t="s">
        <v>30</v>
      </c>
      <c r="D77" s="5" t="s">
        <v>32</v>
      </c>
      <c r="E77" s="5" t="s">
        <v>35</v>
      </c>
      <c r="F77" s="5" t="s">
        <v>17</v>
      </c>
      <c r="G77" s="5" t="s">
        <v>56</v>
      </c>
      <c r="H77" s="4"/>
      <c r="I77" s="28">
        <f>I78</f>
        <v>359.2</v>
      </c>
      <c r="J77" s="28">
        <f t="shared" ref="J77" si="19">J78</f>
        <v>188.392</v>
      </c>
      <c r="K77" s="58">
        <f t="shared" si="17"/>
        <v>52.44766146993318</v>
      </c>
      <c r="L77" s="79"/>
    </row>
    <row r="78" spans="1:12" ht="36" customHeight="1">
      <c r="A78" s="59" t="s">
        <v>106</v>
      </c>
      <c r="B78" s="5" t="s">
        <v>18</v>
      </c>
      <c r="C78" s="5" t="s">
        <v>30</v>
      </c>
      <c r="D78" s="5" t="s">
        <v>32</v>
      </c>
      <c r="E78" s="5" t="s">
        <v>35</v>
      </c>
      <c r="F78" s="5" t="s">
        <v>17</v>
      </c>
      <c r="G78" s="5" t="s">
        <v>56</v>
      </c>
      <c r="H78" s="4" t="s">
        <v>108</v>
      </c>
      <c r="I78" s="28">
        <f t="shared" si="18"/>
        <v>359.2</v>
      </c>
      <c r="J78" s="28">
        <f t="shared" si="18"/>
        <v>188.392</v>
      </c>
      <c r="K78" s="58">
        <f t="shared" si="17"/>
        <v>52.44766146993318</v>
      </c>
      <c r="L78" s="79"/>
    </row>
    <row r="79" spans="1:12" ht="31.5">
      <c r="A79" s="59" t="s">
        <v>107</v>
      </c>
      <c r="B79" s="5" t="s">
        <v>18</v>
      </c>
      <c r="C79" s="5" t="s">
        <v>30</v>
      </c>
      <c r="D79" s="5" t="s">
        <v>32</v>
      </c>
      <c r="E79" s="5" t="s">
        <v>35</v>
      </c>
      <c r="F79" s="5" t="s">
        <v>17</v>
      </c>
      <c r="G79" s="5" t="s">
        <v>56</v>
      </c>
      <c r="H79" s="4" t="s">
        <v>109</v>
      </c>
      <c r="I79" s="28">
        <f>'Прил 2'!J80</f>
        <v>359.2</v>
      </c>
      <c r="J79" s="28">
        <f>'Прил 2'!K80</f>
        <v>188.392</v>
      </c>
      <c r="K79" s="58">
        <f t="shared" si="17"/>
        <v>52.44766146993318</v>
      </c>
    </row>
    <row r="80" spans="1:12" ht="78.75">
      <c r="A80" s="7" t="s">
        <v>216</v>
      </c>
      <c r="B80" s="4" t="s">
        <v>18</v>
      </c>
      <c r="C80" s="4" t="s">
        <v>30</v>
      </c>
      <c r="D80" s="4" t="s">
        <v>196</v>
      </c>
      <c r="E80" s="4"/>
      <c r="F80" s="4"/>
      <c r="G80" s="4"/>
      <c r="H80" s="4"/>
      <c r="I80" s="28">
        <f>I81</f>
        <v>66.599999999999994</v>
      </c>
      <c r="J80" s="28">
        <f t="shared" ref="J80:J82" si="20">J81</f>
        <v>0</v>
      </c>
      <c r="K80" s="58">
        <f t="shared" si="17"/>
        <v>0</v>
      </c>
    </row>
    <row r="81" spans="1:12" ht="173.25">
      <c r="A81" s="157" t="s">
        <v>175</v>
      </c>
      <c r="B81" s="5" t="s">
        <v>18</v>
      </c>
      <c r="C81" s="5" t="s">
        <v>30</v>
      </c>
      <c r="D81" s="5" t="s">
        <v>196</v>
      </c>
      <c r="E81" s="5" t="s">
        <v>35</v>
      </c>
      <c r="F81" s="5" t="s">
        <v>17</v>
      </c>
      <c r="G81" s="5" t="s">
        <v>56</v>
      </c>
      <c r="H81" s="4"/>
      <c r="I81" s="28">
        <f>I82</f>
        <v>66.599999999999994</v>
      </c>
      <c r="J81" s="28">
        <f t="shared" si="20"/>
        <v>0</v>
      </c>
      <c r="K81" s="58">
        <f t="shared" si="17"/>
        <v>0</v>
      </c>
    </row>
    <row r="82" spans="1:12" ht="31.5">
      <c r="A82" s="59" t="s">
        <v>106</v>
      </c>
      <c r="B82" s="5" t="s">
        <v>18</v>
      </c>
      <c r="C82" s="5" t="s">
        <v>30</v>
      </c>
      <c r="D82" s="5" t="s">
        <v>196</v>
      </c>
      <c r="E82" s="5" t="s">
        <v>35</v>
      </c>
      <c r="F82" s="5" t="s">
        <v>17</v>
      </c>
      <c r="G82" s="5" t="s">
        <v>56</v>
      </c>
      <c r="H82" s="4" t="s">
        <v>108</v>
      </c>
      <c r="I82" s="28">
        <f>I83</f>
        <v>66.599999999999994</v>
      </c>
      <c r="J82" s="28">
        <f t="shared" si="20"/>
        <v>0</v>
      </c>
      <c r="K82" s="58">
        <f t="shared" si="17"/>
        <v>0</v>
      </c>
    </row>
    <row r="83" spans="1:12" ht="31.5">
      <c r="A83" s="59" t="s">
        <v>107</v>
      </c>
      <c r="B83" s="5" t="s">
        <v>18</v>
      </c>
      <c r="C83" s="5" t="s">
        <v>30</v>
      </c>
      <c r="D83" s="5" t="s">
        <v>196</v>
      </c>
      <c r="E83" s="5" t="s">
        <v>35</v>
      </c>
      <c r="F83" s="5" t="s">
        <v>17</v>
      </c>
      <c r="G83" s="5" t="s">
        <v>56</v>
      </c>
      <c r="H83" s="4" t="s">
        <v>109</v>
      </c>
      <c r="I83" s="28">
        <f>'Прил 2'!J84</f>
        <v>66.599999999999994</v>
      </c>
      <c r="J83" s="28">
        <f>'Прил 2'!K84</f>
        <v>0</v>
      </c>
      <c r="K83" s="58">
        <f t="shared" si="17"/>
        <v>0</v>
      </c>
    </row>
    <row r="84" spans="1:12" ht="47.25">
      <c r="A84" s="90" t="s">
        <v>136</v>
      </c>
      <c r="B84" s="5" t="s">
        <v>18</v>
      </c>
      <c r="C84" s="5" t="s">
        <v>30</v>
      </c>
      <c r="D84" s="5" t="s">
        <v>49</v>
      </c>
      <c r="E84" s="5"/>
      <c r="F84" s="5"/>
      <c r="G84" s="5"/>
      <c r="H84" s="4"/>
      <c r="I84" s="28">
        <f>I85</f>
        <v>126.23718</v>
      </c>
      <c r="J84" s="28">
        <f t="shared" ref="J84:J87" si="21">J85</f>
        <v>92</v>
      </c>
      <c r="K84" s="58">
        <f t="shared" si="17"/>
        <v>72.878687562570704</v>
      </c>
    </row>
    <row r="85" spans="1:12" ht="47.25">
      <c r="A85" s="91" t="s">
        <v>137</v>
      </c>
      <c r="B85" s="5" t="s">
        <v>18</v>
      </c>
      <c r="C85" s="5" t="s">
        <v>30</v>
      </c>
      <c r="D85" s="5" t="s">
        <v>49</v>
      </c>
      <c r="E85" s="5" t="s">
        <v>24</v>
      </c>
      <c r="F85" s="5"/>
      <c r="G85" s="5"/>
      <c r="H85" s="4"/>
      <c r="I85" s="28">
        <f>I86</f>
        <v>126.23718</v>
      </c>
      <c r="J85" s="28">
        <f t="shared" si="21"/>
        <v>92</v>
      </c>
      <c r="K85" s="58">
        <f t="shared" si="17"/>
        <v>72.878687562570704</v>
      </c>
    </row>
    <row r="86" spans="1:12" ht="31.5">
      <c r="A86" s="91" t="s">
        <v>220</v>
      </c>
      <c r="B86" s="5" t="s">
        <v>18</v>
      </c>
      <c r="C86" s="5" t="s">
        <v>30</v>
      </c>
      <c r="D86" s="5" t="s">
        <v>49</v>
      </c>
      <c r="E86" s="5" t="s">
        <v>24</v>
      </c>
      <c r="F86" s="5" t="s">
        <v>37</v>
      </c>
      <c r="G86" s="5" t="s">
        <v>219</v>
      </c>
      <c r="H86" s="4"/>
      <c r="I86" s="28">
        <f>I87</f>
        <v>126.23718</v>
      </c>
      <c r="J86" s="28">
        <f t="shared" si="21"/>
        <v>92</v>
      </c>
      <c r="K86" s="58">
        <f t="shared" si="17"/>
        <v>72.878687562570704</v>
      </c>
    </row>
    <row r="87" spans="1:12" ht="31.5">
      <c r="A87" s="59" t="s">
        <v>106</v>
      </c>
      <c r="B87" s="5" t="s">
        <v>18</v>
      </c>
      <c r="C87" s="5" t="s">
        <v>30</v>
      </c>
      <c r="D87" s="5" t="s">
        <v>49</v>
      </c>
      <c r="E87" s="5" t="s">
        <v>24</v>
      </c>
      <c r="F87" s="5" t="s">
        <v>37</v>
      </c>
      <c r="G87" s="5" t="s">
        <v>219</v>
      </c>
      <c r="H87" s="4" t="s">
        <v>108</v>
      </c>
      <c r="I87" s="28">
        <f>I88</f>
        <v>126.23718</v>
      </c>
      <c r="J87" s="28">
        <f t="shared" si="21"/>
        <v>92</v>
      </c>
      <c r="K87" s="58">
        <f t="shared" si="17"/>
        <v>72.878687562570704</v>
      </c>
    </row>
    <row r="88" spans="1:12" ht="31.5">
      <c r="A88" s="59" t="s">
        <v>107</v>
      </c>
      <c r="B88" s="5" t="s">
        <v>18</v>
      </c>
      <c r="C88" s="5" t="s">
        <v>30</v>
      </c>
      <c r="D88" s="5" t="s">
        <v>49</v>
      </c>
      <c r="E88" s="5" t="s">
        <v>24</v>
      </c>
      <c r="F88" s="5" t="s">
        <v>37</v>
      </c>
      <c r="G88" s="5" t="s">
        <v>219</v>
      </c>
      <c r="H88" s="4" t="s">
        <v>109</v>
      </c>
      <c r="I88" s="28">
        <f>'Прил 2'!J89</f>
        <v>126.23718</v>
      </c>
      <c r="J88" s="28">
        <f>'Прил 2'!K89</f>
        <v>92</v>
      </c>
      <c r="K88" s="58">
        <f t="shared" si="17"/>
        <v>72.878687562570704</v>
      </c>
    </row>
    <row r="89" spans="1:12">
      <c r="A89" s="61" t="s">
        <v>21</v>
      </c>
      <c r="B89" s="52" t="s">
        <v>20</v>
      </c>
      <c r="C89" s="52"/>
      <c r="D89" s="52"/>
      <c r="E89" s="52"/>
      <c r="F89" s="52"/>
      <c r="G89" s="80"/>
      <c r="H89" s="80"/>
      <c r="I89" s="74">
        <f>I90+I101</f>
        <v>155.30000000000001</v>
      </c>
      <c r="J89" s="74">
        <f>J90+J101</f>
        <v>155.238</v>
      </c>
      <c r="K89" s="132">
        <f t="shared" si="17"/>
        <v>99.960077269800379</v>
      </c>
    </row>
    <row r="90" spans="1:12">
      <c r="A90" s="61" t="s">
        <v>57</v>
      </c>
      <c r="B90" s="52" t="s">
        <v>20</v>
      </c>
      <c r="C90" s="52" t="s">
        <v>28</v>
      </c>
      <c r="D90" s="52"/>
      <c r="E90" s="52"/>
      <c r="F90" s="52"/>
      <c r="G90" s="80"/>
      <c r="H90" s="80"/>
      <c r="I90" s="74">
        <f>I91+I96</f>
        <v>95</v>
      </c>
      <c r="J90" s="74">
        <f t="shared" ref="J90" si="22">J91+J96</f>
        <v>94.938000000000002</v>
      </c>
      <c r="K90" s="132">
        <f t="shared" si="17"/>
        <v>99.934736842105266</v>
      </c>
    </row>
    <row r="91" spans="1:12" ht="63">
      <c r="A91" s="145" t="s">
        <v>193</v>
      </c>
      <c r="B91" s="4" t="s">
        <v>20</v>
      </c>
      <c r="C91" s="4" t="s">
        <v>28</v>
      </c>
      <c r="D91" s="4" t="s">
        <v>144</v>
      </c>
      <c r="E91" s="4"/>
      <c r="F91" s="4"/>
      <c r="G91" s="27"/>
      <c r="H91" s="27"/>
      <c r="I91" s="28">
        <f>I92</f>
        <v>65</v>
      </c>
      <c r="J91" s="28">
        <f t="shared" ref="J91:J92" si="23">J92</f>
        <v>65</v>
      </c>
      <c r="K91" s="58">
        <f t="shared" si="17"/>
        <v>100</v>
      </c>
    </row>
    <row r="92" spans="1:12" ht="31.5">
      <c r="A92" s="90" t="s">
        <v>190</v>
      </c>
      <c r="B92" s="4" t="s">
        <v>20</v>
      </c>
      <c r="C92" s="4" t="s">
        <v>28</v>
      </c>
      <c r="D92" s="4" t="s">
        <v>144</v>
      </c>
      <c r="E92" s="4" t="s">
        <v>35</v>
      </c>
      <c r="F92" s="4" t="s">
        <v>17</v>
      </c>
      <c r="G92" s="27"/>
      <c r="H92" s="27"/>
      <c r="I92" s="28">
        <f>I93</f>
        <v>65</v>
      </c>
      <c r="J92" s="28">
        <f t="shared" si="23"/>
        <v>65</v>
      </c>
      <c r="K92" s="58">
        <f t="shared" si="17"/>
        <v>100</v>
      </c>
    </row>
    <row r="93" spans="1:12" ht="37.5" customHeight="1">
      <c r="A93" s="7" t="s">
        <v>191</v>
      </c>
      <c r="B93" s="4" t="s">
        <v>20</v>
      </c>
      <c r="C93" s="4" t="s">
        <v>28</v>
      </c>
      <c r="D93" s="4" t="s">
        <v>144</v>
      </c>
      <c r="E93" s="4" t="s">
        <v>35</v>
      </c>
      <c r="F93" s="4" t="s">
        <v>17</v>
      </c>
      <c r="G93" s="4" t="s">
        <v>192</v>
      </c>
      <c r="H93" s="76"/>
      <c r="I93" s="28">
        <f>I94</f>
        <v>65</v>
      </c>
      <c r="J93" s="28">
        <f t="shared" ref="J93:J94" si="24">J94</f>
        <v>65</v>
      </c>
      <c r="K93" s="58">
        <f t="shared" si="17"/>
        <v>100</v>
      </c>
      <c r="L93" s="79"/>
    </row>
    <row r="94" spans="1:12" ht="31.5">
      <c r="A94" s="59" t="s">
        <v>106</v>
      </c>
      <c r="B94" s="4" t="s">
        <v>20</v>
      </c>
      <c r="C94" s="4" t="s">
        <v>28</v>
      </c>
      <c r="D94" s="4" t="s">
        <v>144</v>
      </c>
      <c r="E94" s="4" t="s">
        <v>35</v>
      </c>
      <c r="F94" s="4" t="s">
        <v>17</v>
      </c>
      <c r="G94" s="4" t="s">
        <v>192</v>
      </c>
      <c r="H94" s="76" t="s">
        <v>108</v>
      </c>
      <c r="I94" s="28">
        <f>I95</f>
        <v>65</v>
      </c>
      <c r="J94" s="28">
        <f t="shared" si="24"/>
        <v>65</v>
      </c>
      <c r="K94" s="58">
        <f t="shared" si="17"/>
        <v>100</v>
      </c>
    </row>
    <row r="95" spans="1:12" ht="31.5">
      <c r="A95" s="59" t="s">
        <v>107</v>
      </c>
      <c r="B95" s="4" t="s">
        <v>20</v>
      </c>
      <c r="C95" s="4" t="s">
        <v>28</v>
      </c>
      <c r="D95" s="4" t="s">
        <v>144</v>
      </c>
      <c r="E95" s="4" t="s">
        <v>35</v>
      </c>
      <c r="F95" s="4" t="s">
        <v>17</v>
      </c>
      <c r="G95" s="4" t="s">
        <v>192</v>
      </c>
      <c r="H95" s="76" t="s">
        <v>109</v>
      </c>
      <c r="I95" s="28">
        <f>'Прил 2'!J96</f>
        <v>65</v>
      </c>
      <c r="J95" s="28">
        <f>'Прил 2'!K96</f>
        <v>65</v>
      </c>
      <c r="K95" s="58">
        <f t="shared" si="17"/>
        <v>100</v>
      </c>
    </row>
    <row r="96" spans="1:12" ht="47.25">
      <c r="A96" s="90" t="s">
        <v>136</v>
      </c>
      <c r="B96" s="87">
        <v>918</v>
      </c>
      <c r="C96" s="4" t="s">
        <v>20</v>
      </c>
      <c r="D96" s="4" t="s">
        <v>28</v>
      </c>
      <c r="E96" s="4" t="s">
        <v>49</v>
      </c>
      <c r="F96" s="4" t="s">
        <v>35</v>
      </c>
      <c r="G96" s="4"/>
      <c r="H96" s="8"/>
      <c r="I96" s="28">
        <f>I97</f>
        <v>30</v>
      </c>
      <c r="J96" s="28">
        <f t="shared" ref="J96:J99" si="25">J97</f>
        <v>29.937999999999999</v>
      </c>
      <c r="K96" s="58">
        <f t="shared" si="17"/>
        <v>99.793333333333337</v>
      </c>
    </row>
    <row r="97" spans="1:12" ht="47.25">
      <c r="A97" s="91" t="s">
        <v>137</v>
      </c>
      <c r="B97" s="87">
        <v>918</v>
      </c>
      <c r="C97" s="4" t="s">
        <v>20</v>
      </c>
      <c r="D97" s="4" t="s">
        <v>28</v>
      </c>
      <c r="E97" s="4" t="s">
        <v>49</v>
      </c>
      <c r="F97" s="4" t="s">
        <v>24</v>
      </c>
      <c r="G97" s="4"/>
      <c r="H97" s="8"/>
      <c r="I97" s="28">
        <f>I98</f>
        <v>30</v>
      </c>
      <c r="J97" s="28">
        <f t="shared" si="25"/>
        <v>29.937999999999999</v>
      </c>
      <c r="K97" s="58">
        <f t="shared" si="17"/>
        <v>99.793333333333337</v>
      </c>
    </row>
    <row r="98" spans="1:12" ht="78.75">
      <c r="A98" s="7" t="s">
        <v>210</v>
      </c>
      <c r="B98" s="4" t="s">
        <v>20</v>
      </c>
      <c r="C98" s="4" t="s">
        <v>28</v>
      </c>
      <c r="D98" s="4">
        <v>89</v>
      </c>
      <c r="E98" s="4">
        <v>1</v>
      </c>
      <c r="F98" s="4" t="s">
        <v>37</v>
      </c>
      <c r="G98" s="4" t="s">
        <v>211</v>
      </c>
      <c r="H98" s="76"/>
      <c r="I98" s="28">
        <f>I99</f>
        <v>30</v>
      </c>
      <c r="J98" s="28">
        <f t="shared" si="25"/>
        <v>29.937999999999999</v>
      </c>
      <c r="K98" s="58">
        <f t="shared" si="17"/>
        <v>99.793333333333337</v>
      </c>
    </row>
    <row r="99" spans="1:12" ht="31.5">
      <c r="A99" s="59" t="s">
        <v>106</v>
      </c>
      <c r="B99" s="4" t="s">
        <v>20</v>
      </c>
      <c r="C99" s="4" t="s">
        <v>28</v>
      </c>
      <c r="D99" s="4">
        <v>89</v>
      </c>
      <c r="E99" s="4">
        <v>1</v>
      </c>
      <c r="F99" s="4" t="s">
        <v>37</v>
      </c>
      <c r="G99" s="4" t="s">
        <v>211</v>
      </c>
      <c r="H99" s="76" t="s">
        <v>108</v>
      </c>
      <c r="I99" s="28">
        <f>I100</f>
        <v>30</v>
      </c>
      <c r="J99" s="28">
        <f t="shared" si="25"/>
        <v>29.937999999999999</v>
      </c>
      <c r="K99" s="58">
        <f t="shared" si="17"/>
        <v>99.793333333333337</v>
      </c>
    </row>
    <row r="100" spans="1:12" ht="31.5">
      <c r="A100" s="59" t="s">
        <v>107</v>
      </c>
      <c r="B100" s="4" t="s">
        <v>20</v>
      </c>
      <c r="C100" s="4" t="s">
        <v>28</v>
      </c>
      <c r="D100" s="4">
        <v>89</v>
      </c>
      <c r="E100" s="4">
        <v>1</v>
      </c>
      <c r="F100" s="4" t="s">
        <v>37</v>
      </c>
      <c r="G100" s="4" t="s">
        <v>211</v>
      </c>
      <c r="H100" s="76" t="s">
        <v>109</v>
      </c>
      <c r="I100" s="28">
        <f>'Прил 2'!J101</f>
        <v>30</v>
      </c>
      <c r="J100" s="28">
        <f>'Прил 2'!K101</f>
        <v>29.937999999999999</v>
      </c>
      <c r="K100" s="58">
        <f t="shared" si="17"/>
        <v>99.793333333333337</v>
      </c>
    </row>
    <row r="101" spans="1:12">
      <c r="A101" s="61" t="s">
        <v>58</v>
      </c>
      <c r="B101" s="52" t="s">
        <v>20</v>
      </c>
      <c r="C101" s="52" t="s">
        <v>29</v>
      </c>
      <c r="D101" s="52"/>
      <c r="E101" s="52"/>
      <c r="F101" s="131"/>
      <c r="G101" s="80"/>
      <c r="H101" s="80"/>
      <c r="I101" s="74">
        <f>I102</f>
        <v>60.3</v>
      </c>
      <c r="J101" s="74">
        <f t="shared" ref="J101" si="26">J102</f>
        <v>60.3</v>
      </c>
      <c r="K101" s="132">
        <f t="shared" si="17"/>
        <v>100</v>
      </c>
    </row>
    <row r="102" spans="1:12" ht="47.25">
      <c r="A102" s="56" t="s">
        <v>136</v>
      </c>
      <c r="B102" s="4" t="s">
        <v>20</v>
      </c>
      <c r="C102" s="4" t="s">
        <v>29</v>
      </c>
      <c r="D102" s="4" t="s">
        <v>49</v>
      </c>
      <c r="E102" s="4" t="s">
        <v>35</v>
      </c>
      <c r="F102" s="81"/>
      <c r="G102" s="27"/>
      <c r="H102" s="27"/>
      <c r="I102" s="28">
        <f>I103</f>
        <v>60.3</v>
      </c>
      <c r="J102" s="28">
        <f t="shared" ref="J102" si="27">J103</f>
        <v>60.3</v>
      </c>
      <c r="K102" s="58">
        <f t="shared" si="17"/>
        <v>100</v>
      </c>
    </row>
    <row r="103" spans="1:12" ht="47.25">
      <c r="A103" s="56" t="s">
        <v>137</v>
      </c>
      <c r="B103" s="4" t="s">
        <v>20</v>
      </c>
      <c r="C103" s="4" t="s">
        <v>29</v>
      </c>
      <c r="D103" s="4" t="s">
        <v>49</v>
      </c>
      <c r="E103" s="8">
        <v>1</v>
      </c>
      <c r="F103" s="81"/>
      <c r="G103" s="27"/>
      <c r="H103" s="27"/>
      <c r="I103" s="28">
        <f>I104+I107</f>
        <v>60.3</v>
      </c>
      <c r="J103" s="28">
        <f t="shared" ref="J103" si="28">J104+J107</f>
        <v>60.3</v>
      </c>
      <c r="K103" s="58">
        <f t="shared" si="17"/>
        <v>100</v>
      </c>
    </row>
    <row r="104" spans="1:12">
      <c r="A104" s="59" t="s">
        <v>59</v>
      </c>
      <c r="B104" s="4" t="s">
        <v>20</v>
      </c>
      <c r="C104" s="4" t="s">
        <v>29</v>
      </c>
      <c r="D104" s="4" t="s">
        <v>49</v>
      </c>
      <c r="E104" s="8">
        <v>1</v>
      </c>
      <c r="F104" s="5" t="s">
        <v>37</v>
      </c>
      <c r="G104" s="8">
        <v>43010</v>
      </c>
      <c r="H104" s="27"/>
      <c r="I104" s="28">
        <f>I105</f>
        <v>60.3</v>
      </c>
      <c r="J104" s="28">
        <f t="shared" ref="J104:J105" si="29">J105</f>
        <v>60.3</v>
      </c>
      <c r="K104" s="58">
        <f t="shared" si="17"/>
        <v>100</v>
      </c>
    </row>
    <row r="105" spans="1:12" ht="31.5">
      <c r="A105" s="59" t="s">
        <v>106</v>
      </c>
      <c r="B105" s="4" t="s">
        <v>20</v>
      </c>
      <c r="C105" s="4" t="s">
        <v>29</v>
      </c>
      <c r="D105" s="4" t="s">
        <v>49</v>
      </c>
      <c r="E105" s="8">
        <v>1</v>
      </c>
      <c r="F105" s="5" t="s">
        <v>37</v>
      </c>
      <c r="G105" s="8">
        <v>43010</v>
      </c>
      <c r="H105" s="8">
        <v>200</v>
      </c>
      <c r="I105" s="28">
        <f>I106</f>
        <v>60.3</v>
      </c>
      <c r="J105" s="28">
        <f t="shared" si="29"/>
        <v>60.3</v>
      </c>
      <c r="K105" s="58">
        <f t="shared" si="17"/>
        <v>100</v>
      </c>
    </row>
    <row r="106" spans="1:12" ht="31.5">
      <c r="A106" s="59" t="s">
        <v>107</v>
      </c>
      <c r="B106" s="4" t="s">
        <v>20</v>
      </c>
      <c r="C106" s="4" t="s">
        <v>29</v>
      </c>
      <c r="D106" s="4" t="s">
        <v>49</v>
      </c>
      <c r="E106" s="8">
        <v>1</v>
      </c>
      <c r="F106" s="5" t="s">
        <v>37</v>
      </c>
      <c r="G106" s="8">
        <v>43010</v>
      </c>
      <c r="H106" s="8">
        <v>240</v>
      </c>
      <c r="I106" s="28">
        <f>'Прил 2'!J107</f>
        <v>60.3</v>
      </c>
      <c r="J106" s="28">
        <f>'Прил 2'!K107</f>
        <v>60.3</v>
      </c>
      <c r="K106" s="58">
        <f t="shared" si="17"/>
        <v>100</v>
      </c>
    </row>
    <row r="107" spans="1:12">
      <c r="A107" s="59" t="s">
        <v>142</v>
      </c>
      <c r="B107" s="4" t="s">
        <v>20</v>
      </c>
      <c r="C107" s="4" t="s">
        <v>29</v>
      </c>
      <c r="D107" s="4" t="s">
        <v>49</v>
      </c>
      <c r="E107" s="8">
        <v>1</v>
      </c>
      <c r="F107" s="5" t="s">
        <v>37</v>
      </c>
      <c r="G107" s="8">
        <v>43040</v>
      </c>
      <c r="H107" s="27"/>
      <c r="I107" s="28">
        <f>I108</f>
        <v>0</v>
      </c>
      <c r="J107" s="28">
        <f t="shared" ref="J107:J108" si="30">J108</f>
        <v>0</v>
      </c>
      <c r="K107" s="132"/>
    </row>
    <row r="108" spans="1:12" ht="31.5">
      <c r="A108" s="59" t="s">
        <v>106</v>
      </c>
      <c r="B108" s="4" t="s">
        <v>20</v>
      </c>
      <c r="C108" s="4" t="s">
        <v>29</v>
      </c>
      <c r="D108" s="4" t="s">
        <v>49</v>
      </c>
      <c r="E108" s="8">
        <v>1</v>
      </c>
      <c r="F108" s="5" t="s">
        <v>37</v>
      </c>
      <c r="G108" s="8">
        <v>43040</v>
      </c>
      <c r="H108" s="8">
        <v>200</v>
      </c>
      <c r="I108" s="28">
        <f>I109</f>
        <v>0</v>
      </c>
      <c r="J108" s="28">
        <f t="shared" si="30"/>
        <v>0</v>
      </c>
      <c r="K108" s="132"/>
    </row>
    <row r="109" spans="1:12" ht="31.5">
      <c r="A109" s="59" t="s">
        <v>107</v>
      </c>
      <c r="B109" s="4" t="s">
        <v>20</v>
      </c>
      <c r="C109" s="4" t="s">
        <v>29</v>
      </c>
      <c r="D109" s="4" t="s">
        <v>49</v>
      </c>
      <c r="E109" s="8">
        <v>1</v>
      </c>
      <c r="F109" s="5" t="s">
        <v>37</v>
      </c>
      <c r="G109" s="8">
        <v>43040</v>
      </c>
      <c r="H109" s="8">
        <v>240</v>
      </c>
      <c r="I109" s="28">
        <f>'Прил 2'!J110</f>
        <v>0</v>
      </c>
      <c r="J109" s="28">
        <f>'Прил 2'!K110</f>
        <v>0</v>
      </c>
      <c r="K109" s="132"/>
    </row>
    <row r="110" spans="1:12">
      <c r="A110" s="61" t="s">
        <v>60</v>
      </c>
      <c r="B110" s="52" t="s">
        <v>31</v>
      </c>
      <c r="C110" s="52"/>
      <c r="D110" s="55"/>
      <c r="E110" s="52"/>
      <c r="F110" s="52"/>
      <c r="G110" s="52"/>
      <c r="H110" s="75"/>
      <c r="I110" s="74">
        <f t="shared" ref="I110:J115" si="31">I111</f>
        <v>127.73177</v>
      </c>
      <c r="J110" s="74">
        <f t="shared" si="31"/>
        <v>127.7</v>
      </c>
      <c r="K110" s="132">
        <f t="shared" si="17"/>
        <v>99.97512756614897</v>
      </c>
    </row>
    <row r="111" spans="1:12">
      <c r="A111" s="82" t="s">
        <v>27</v>
      </c>
      <c r="B111" s="52" t="s">
        <v>31</v>
      </c>
      <c r="C111" s="52" t="s">
        <v>17</v>
      </c>
      <c r="D111" s="75"/>
      <c r="E111" s="52"/>
      <c r="F111" s="52"/>
      <c r="G111" s="52"/>
      <c r="H111" s="75"/>
      <c r="I111" s="74">
        <f>I112</f>
        <v>127.73177</v>
      </c>
      <c r="J111" s="74">
        <f t="shared" si="31"/>
        <v>127.7</v>
      </c>
      <c r="K111" s="132">
        <f t="shared" si="17"/>
        <v>99.97512756614897</v>
      </c>
    </row>
    <row r="112" spans="1:12" ht="47.25">
      <c r="A112" s="56" t="s">
        <v>136</v>
      </c>
      <c r="B112" s="4" t="s">
        <v>31</v>
      </c>
      <c r="C112" s="4" t="s">
        <v>17</v>
      </c>
      <c r="D112" s="4">
        <v>89</v>
      </c>
      <c r="E112" s="4" t="s">
        <v>35</v>
      </c>
      <c r="F112" s="4"/>
      <c r="G112" s="4"/>
      <c r="H112" s="76"/>
      <c r="I112" s="28">
        <f>I113</f>
        <v>127.73177</v>
      </c>
      <c r="J112" s="28">
        <f t="shared" si="31"/>
        <v>127.7</v>
      </c>
      <c r="K112" s="58">
        <f t="shared" si="17"/>
        <v>99.97512756614897</v>
      </c>
      <c r="L112" s="62"/>
    </row>
    <row r="113" spans="1:12" ht="47.25">
      <c r="A113" s="56" t="s">
        <v>137</v>
      </c>
      <c r="B113" s="4" t="s">
        <v>31</v>
      </c>
      <c r="C113" s="4" t="s">
        <v>17</v>
      </c>
      <c r="D113" s="4">
        <v>89</v>
      </c>
      <c r="E113" s="4">
        <v>1</v>
      </c>
      <c r="F113" s="4"/>
      <c r="G113" s="4"/>
      <c r="H113" s="76"/>
      <c r="I113" s="28">
        <f>I114</f>
        <v>127.73177</v>
      </c>
      <c r="J113" s="28">
        <f t="shared" si="31"/>
        <v>127.7</v>
      </c>
      <c r="K113" s="58">
        <f t="shared" si="17"/>
        <v>99.97512756614897</v>
      </c>
      <c r="L113" s="62"/>
    </row>
    <row r="114" spans="1:12">
      <c r="A114" s="56" t="s">
        <v>101</v>
      </c>
      <c r="B114" s="83" t="s">
        <v>31</v>
      </c>
      <c r="C114" s="83" t="s">
        <v>17</v>
      </c>
      <c r="D114" s="84">
        <v>89</v>
      </c>
      <c r="E114" s="5">
        <v>1</v>
      </c>
      <c r="F114" s="5" t="s">
        <v>37</v>
      </c>
      <c r="G114" s="5" t="s">
        <v>62</v>
      </c>
      <c r="H114" s="84"/>
      <c r="I114" s="28">
        <f t="shared" si="31"/>
        <v>127.73177</v>
      </c>
      <c r="J114" s="28">
        <f t="shared" si="31"/>
        <v>127.7</v>
      </c>
      <c r="K114" s="58">
        <f t="shared" si="17"/>
        <v>99.97512756614897</v>
      </c>
    </row>
    <row r="115" spans="1:12">
      <c r="A115" s="56" t="s">
        <v>102</v>
      </c>
      <c r="B115" s="83" t="s">
        <v>31</v>
      </c>
      <c r="C115" s="83" t="s">
        <v>17</v>
      </c>
      <c r="D115" s="84">
        <v>89</v>
      </c>
      <c r="E115" s="5">
        <v>1</v>
      </c>
      <c r="F115" s="5" t="s">
        <v>37</v>
      </c>
      <c r="G115" s="5" t="s">
        <v>62</v>
      </c>
      <c r="H115" s="84" t="s">
        <v>104</v>
      </c>
      <c r="I115" s="28">
        <f t="shared" si="31"/>
        <v>127.73177</v>
      </c>
      <c r="J115" s="28">
        <f t="shared" si="31"/>
        <v>127.7</v>
      </c>
      <c r="K115" s="58">
        <f t="shared" si="17"/>
        <v>99.97512756614897</v>
      </c>
    </row>
    <row r="116" spans="1:12">
      <c r="A116" s="56" t="s">
        <v>103</v>
      </c>
      <c r="B116" s="83" t="s">
        <v>31</v>
      </c>
      <c r="C116" s="83" t="s">
        <v>17</v>
      </c>
      <c r="D116" s="84">
        <v>89</v>
      </c>
      <c r="E116" s="5">
        <v>1</v>
      </c>
      <c r="F116" s="5" t="s">
        <v>37</v>
      </c>
      <c r="G116" s="5" t="s">
        <v>62</v>
      </c>
      <c r="H116" s="84" t="s">
        <v>105</v>
      </c>
      <c r="I116" s="28">
        <f>'Прил 2'!J117</f>
        <v>127.73177</v>
      </c>
      <c r="J116" s="28">
        <f>'Прил 2'!K117</f>
        <v>127.7</v>
      </c>
      <c r="K116" s="58">
        <f t="shared" si="17"/>
        <v>99.97512756614897</v>
      </c>
    </row>
    <row r="117" spans="1:12">
      <c r="A117" s="54" t="s">
        <v>19</v>
      </c>
      <c r="B117" s="133" t="s">
        <v>32</v>
      </c>
      <c r="C117" s="133"/>
      <c r="D117" s="134"/>
      <c r="E117" s="69"/>
      <c r="F117" s="69"/>
      <c r="G117" s="69"/>
      <c r="H117" s="134"/>
      <c r="I117" s="74">
        <f t="shared" ref="I117:J122" si="32">I118</f>
        <v>2.2999999999999998</v>
      </c>
      <c r="J117" s="74">
        <f t="shared" si="32"/>
        <v>0</v>
      </c>
      <c r="K117" s="132">
        <f t="shared" si="17"/>
        <v>0</v>
      </c>
    </row>
    <row r="118" spans="1:12" ht="31.5">
      <c r="A118" s="54" t="s">
        <v>63</v>
      </c>
      <c r="B118" s="69">
        <v>13</v>
      </c>
      <c r="C118" s="69" t="s">
        <v>17</v>
      </c>
      <c r="D118" s="70"/>
      <c r="E118" s="69"/>
      <c r="F118" s="69"/>
      <c r="G118" s="69"/>
      <c r="H118" s="134"/>
      <c r="I118" s="74">
        <f t="shared" si="32"/>
        <v>2.2999999999999998</v>
      </c>
      <c r="J118" s="74">
        <f t="shared" si="32"/>
        <v>0</v>
      </c>
      <c r="K118" s="132">
        <f t="shared" si="17"/>
        <v>0</v>
      </c>
    </row>
    <row r="119" spans="1:12" ht="47.25">
      <c r="A119" s="56" t="s">
        <v>136</v>
      </c>
      <c r="B119" s="5" t="s">
        <v>32</v>
      </c>
      <c r="C119" s="5" t="s">
        <v>17</v>
      </c>
      <c r="D119" s="4">
        <v>89</v>
      </c>
      <c r="E119" s="4">
        <v>0</v>
      </c>
      <c r="F119" s="5"/>
      <c r="G119" s="5"/>
      <c r="H119" s="84"/>
      <c r="I119" s="28">
        <f t="shared" si="32"/>
        <v>2.2999999999999998</v>
      </c>
      <c r="J119" s="28">
        <f t="shared" si="32"/>
        <v>0</v>
      </c>
      <c r="K119" s="58">
        <f t="shared" si="17"/>
        <v>0</v>
      </c>
    </row>
    <row r="120" spans="1:12" ht="47.25">
      <c r="A120" s="56" t="s">
        <v>137</v>
      </c>
      <c r="B120" s="5" t="s">
        <v>32</v>
      </c>
      <c r="C120" s="5" t="s">
        <v>17</v>
      </c>
      <c r="D120" s="4">
        <v>89</v>
      </c>
      <c r="E120" s="4">
        <v>1</v>
      </c>
      <c r="F120" s="5"/>
      <c r="G120" s="5"/>
      <c r="H120" s="84"/>
      <c r="I120" s="28">
        <f t="shared" si="32"/>
        <v>2.2999999999999998</v>
      </c>
      <c r="J120" s="28">
        <f t="shared" si="32"/>
        <v>0</v>
      </c>
      <c r="K120" s="58">
        <f t="shared" si="17"/>
        <v>0</v>
      </c>
    </row>
    <row r="121" spans="1:12">
      <c r="A121" s="59" t="s">
        <v>64</v>
      </c>
      <c r="B121" s="5">
        <v>13</v>
      </c>
      <c r="C121" s="5" t="s">
        <v>17</v>
      </c>
      <c r="D121" s="71">
        <v>89</v>
      </c>
      <c r="E121" s="5">
        <v>1</v>
      </c>
      <c r="F121" s="5" t="s">
        <v>37</v>
      </c>
      <c r="G121" s="5">
        <v>41240</v>
      </c>
      <c r="H121" s="84"/>
      <c r="I121" s="28">
        <f t="shared" si="32"/>
        <v>2.2999999999999998</v>
      </c>
      <c r="J121" s="28">
        <f t="shared" si="32"/>
        <v>0</v>
      </c>
      <c r="K121" s="58">
        <f t="shared" si="17"/>
        <v>0</v>
      </c>
    </row>
    <row r="122" spans="1:12">
      <c r="A122" s="59" t="s">
        <v>99</v>
      </c>
      <c r="B122" s="5">
        <v>13</v>
      </c>
      <c r="C122" s="5" t="s">
        <v>17</v>
      </c>
      <c r="D122" s="71">
        <v>89</v>
      </c>
      <c r="E122" s="5">
        <v>1</v>
      </c>
      <c r="F122" s="5" t="s">
        <v>37</v>
      </c>
      <c r="G122" s="5" t="s">
        <v>69</v>
      </c>
      <c r="H122" s="84" t="s">
        <v>100</v>
      </c>
      <c r="I122" s="28">
        <f t="shared" si="32"/>
        <v>2.2999999999999998</v>
      </c>
      <c r="J122" s="28">
        <f t="shared" si="32"/>
        <v>0</v>
      </c>
      <c r="K122" s="58">
        <f t="shared" si="17"/>
        <v>0</v>
      </c>
    </row>
    <row r="123" spans="1:12">
      <c r="A123" s="64" t="s">
        <v>65</v>
      </c>
      <c r="B123" s="5">
        <v>13</v>
      </c>
      <c r="C123" s="5" t="s">
        <v>17</v>
      </c>
      <c r="D123" s="71">
        <v>89</v>
      </c>
      <c r="E123" s="5">
        <v>1</v>
      </c>
      <c r="F123" s="5" t="s">
        <v>37</v>
      </c>
      <c r="G123" s="5">
        <v>41240</v>
      </c>
      <c r="H123" s="84">
        <v>730</v>
      </c>
      <c r="I123" s="28">
        <f>'Прил 2'!J124</f>
        <v>2.2999999999999998</v>
      </c>
      <c r="J123" s="28">
        <f>'Прил 2'!K124</f>
        <v>0</v>
      </c>
      <c r="K123" s="58">
        <f t="shared" si="17"/>
        <v>0</v>
      </c>
    </row>
  </sheetData>
  <autoFilter ref="A6:K12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7" priority="47" stopIfTrue="1">
      <formula>$F42=""</formula>
    </cfRule>
    <cfRule type="expression" dxfId="36" priority="48" stopIfTrue="1">
      <formula>#REF!&lt;&gt;""</formula>
    </cfRule>
    <cfRule type="expression" dxfId="35" priority="49" stopIfTrue="1">
      <formula>AND($G42="",$F42&lt;&gt;"")</formula>
    </cfRule>
  </conditionalFormatting>
  <conditionalFormatting sqref="B66">
    <cfRule type="expression" dxfId="34" priority="44" stopIfTrue="1">
      <formula>$F66=""</formula>
    </cfRule>
    <cfRule type="expression" dxfId="33" priority="46" stopIfTrue="1">
      <formula>AND($G66="",$F66&lt;&gt;"")</formula>
    </cfRule>
  </conditionalFormatting>
  <conditionalFormatting sqref="A40">
    <cfRule type="expression" dxfId="32" priority="41" stopIfTrue="1">
      <formula>$F40=""</formula>
    </cfRule>
    <cfRule type="expression" dxfId="31" priority="42" stopIfTrue="1">
      <formula>#REF!&lt;&gt;""</formula>
    </cfRule>
    <cfRule type="expression" dxfId="30" priority="43" stopIfTrue="1">
      <formula>AND($G40="",$F40&lt;&gt;"")</formula>
    </cfRule>
  </conditionalFormatting>
  <conditionalFormatting sqref="A104 A107">
    <cfRule type="expression" dxfId="29" priority="35" stopIfTrue="1">
      <formula>$F104=""</formula>
    </cfRule>
    <cfRule type="expression" dxfId="28" priority="37" stopIfTrue="1">
      <formula>AND($G104="",$F104&lt;&gt;"")</formula>
    </cfRule>
  </conditionalFormatting>
  <conditionalFormatting sqref="A107">
    <cfRule type="expression" dxfId="27" priority="32" stopIfTrue="1">
      <formula>$F107=""</formula>
    </cfRule>
    <cfRule type="expression" dxfId="26" priority="34" stopIfTrue="1">
      <formula>AND($G107="",$F107&lt;&gt;"")</formula>
    </cfRule>
  </conditionalFormatting>
  <conditionalFormatting sqref="A40">
    <cfRule type="expression" dxfId="25" priority="29" stopIfTrue="1">
      <formula>$F40=""</formula>
    </cfRule>
    <cfRule type="expression" dxfId="24" priority="30" stopIfTrue="1">
      <formula>#REF!&lt;&gt;""</formula>
    </cfRule>
    <cfRule type="expression" dxfId="23" priority="31" stopIfTrue="1">
      <formula>AND($G40="",$F40&lt;&gt;"")</formula>
    </cfRule>
  </conditionalFormatting>
  <conditionalFormatting sqref="A37">
    <cfRule type="expression" dxfId="22" priority="26" stopIfTrue="1">
      <formula>$F37=""</formula>
    </cfRule>
    <cfRule type="expression" dxfId="21" priority="27" stopIfTrue="1">
      <formula>#REF!&lt;&gt;""</formula>
    </cfRule>
    <cfRule type="expression" dxfId="20" priority="28" stopIfTrue="1">
      <formula>AND($G37="",$F37&lt;&gt;"")</formula>
    </cfRule>
  </conditionalFormatting>
  <conditionalFormatting sqref="F40 E101:E102">
    <cfRule type="expression" dxfId="19" priority="24" stopIfTrue="1">
      <formula>$C40=""</formula>
    </cfRule>
    <cfRule type="expression" dxfId="18" priority="25" stopIfTrue="1">
      <formula>$D40&lt;&gt;""</formula>
    </cfRule>
  </conditionalFormatting>
  <conditionalFormatting sqref="E40">
    <cfRule type="expression" dxfId="17" priority="22" stopIfTrue="1">
      <formula>$C40=""</formula>
    </cfRule>
    <cfRule type="expression" dxfId="16" priority="23" stopIfTrue="1">
      <formula>$D40&lt;&gt;""</formula>
    </cfRule>
  </conditionalFormatting>
  <conditionalFormatting sqref="F101:F103">
    <cfRule type="expression" dxfId="15" priority="15" stopIfTrue="1">
      <formula>$C101=""</formula>
    </cfRule>
    <cfRule type="expression" dxfId="14" priority="16" stopIfTrue="1">
      <formula>$D101&lt;&gt;""</formula>
    </cfRule>
  </conditionalFormatting>
  <conditionalFormatting sqref="F101:F103">
    <cfRule type="expression" dxfId="13" priority="11" stopIfTrue="1">
      <formula>$C101=""</formula>
    </cfRule>
    <cfRule type="expression" dxfId="12" priority="12" stopIfTrue="1">
      <formula>$D101&lt;&gt;""</formula>
    </cfRule>
  </conditionalFormatting>
  <conditionalFormatting sqref="F40">
    <cfRule type="expression" dxfId="11" priority="9" stopIfTrue="1">
      <formula>$C40=""</formula>
    </cfRule>
    <cfRule type="expression" dxfId="10" priority="10" stopIfTrue="1">
      <formula>$D40&lt;&gt;""</formula>
    </cfRule>
  </conditionalFormatting>
  <conditionalFormatting sqref="E40">
    <cfRule type="expression" dxfId="9" priority="7" stopIfTrue="1">
      <formula>$C40=""</formula>
    </cfRule>
    <cfRule type="expression" dxfId="8" priority="8" stopIfTrue="1">
      <formula>$D40&lt;&gt;""</formula>
    </cfRule>
  </conditionalFormatting>
  <conditionalFormatting sqref="A46">
    <cfRule type="expression" dxfId="7" priority="4" stopIfTrue="1">
      <formula>$F46=""</formula>
    </cfRule>
    <cfRule type="expression" dxfId="6" priority="5" stopIfTrue="1">
      <formula>$H46&lt;&gt;""</formula>
    </cfRule>
    <cfRule type="expression" dxfId="5" priority="6" stopIfTrue="1">
      <formula>AND($G46="",$F46&lt;&gt;"")</formula>
    </cfRule>
  </conditionalFormatting>
  <conditionalFormatting sqref="B46">
    <cfRule type="expression" dxfId="4" priority="1" stopIfTrue="1">
      <formula>$F46=""</formula>
    </cfRule>
    <cfRule type="expression" dxfId="3" priority="2" stopIfTrue="1">
      <formula>#REF!&lt;&gt;""</formula>
    </cfRule>
    <cfRule type="expression" dxfId="2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B66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A104 A107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65"/>
  <sheetViews>
    <sheetView view="pageBreakPreview" topLeftCell="A94" zoomScaleNormal="100" zoomScaleSheetLayoutView="100" workbookViewId="0">
      <selection activeCell="L104" sqref="L104"/>
    </sheetView>
  </sheetViews>
  <sheetFormatPr defaultColWidth="9.140625" defaultRowHeight="15"/>
  <cols>
    <col min="1" max="1" width="72.7109375" style="105" customWidth="1"/>
    <col min="2" max="8" width="9.140625" style="40"/>
    <col min="9" max="9" width="9.140625" style="40" customWidth="1"/>
    <col min="10" max="10" width="12" style="40" customWidth="1"/>
    <col min="11" max="11" width="13.28515625" style="40" customWidth="1"/>
    <col min="12" max="12" width="14.140625" style="40" customWidth="1"/>
    <col min="13" max="43" width="9.140625" style="44"/>
    <col min="44" max="16384" width="9.140625" style="40"/>
  </cols>
  <sheetData>
    <row r="1" spans="1:43" ht="116.25" customHeight="1">
      <c r="A1" s="92"/>
      <c r="B1" s="93"/>
      <c r="C1" s="94"/>
      <c r="D1" s="94"/>
      <c r="E1" s="181"/>
      <c r="F1" s="181"/>
      <c r="G1" s="181"/>
      <c r="H1" s="10"/>
      <c r="I1" s="10"/>
      <c r="J1" s="181" t="s">
        <v>232</v>
      </c>
      <c r="K1" s="181"/>
      <c r="L1" s="181"/>
      <c r="M1" s="10"/>
    </row>
    <row r="2" spans="1:43" ht="83.25" customHeight="1">
      <c r="A2" s="193" t="s">
        <v>239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43" ht="15.75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39"/>
      <c r="L3" s="29" t="s">
        <v>181</v>
      </c>
    </row>
    <row r="4" spans="1:43" ht="15.75">
      <c r="A4" s="189" t="s">
        <v>13</v>
      </c>
      <c r="B4" s="189" t="s">
        <v>178</v>
      </c>
      <c r="C4" s="189"/>
      <c r="D4" s="189"/>
      <c r="E4" s="189"/>
      <c r="F4" s="189" t="s">
        <v>15</v>
      </c>
      <c r="G4" s="189" t="s">
        <v>14</v>
      </c>
      <c r="H4" s="189" t="s">
        <v>177</v>
      </c>
      <c r="I4" s="189" t="s">
        <v>22</v>
      </c>
      <c r="J4" s="189" t="s">
        <v>66</v>
      </c>
      <c r="K4" s="189"/>
      <c r="L4" s="189"/>
    </row>
    <row r="5" spans="1:43" ht="34.5" customHeight="1">
      <c r="A5" s="189" t="s">
        <v>180</v>
      </c>
      <c r="B5" s="189" t="s">
        <v>180</v>
      </c>
      <c r="C5" s="189"/>
      <c r="D5" s="189"/>
      <c r="E5" s="189"/>
      <c r="F5" s="189" t="s">
        <v>180</v>
      </c>
      <c r="G5" s="189" t="s">
        <v>180</v>
      </c>
      <c r="H5" s="189" t="s">
        <v>180</v>
      </c>
      <c r="I5" s="189" t="s">
        <v>180</v>
      </c>
      <c r="J5" s="41" t="s">
        <v>234</v>
      </c>
      <c r="K5" s="41" t="s">
        <v>235</v>
      </c>
      <c r="L5" s="41" t="s">
        <v>236</v>
      </c>
    </row>
    <row r="6" spans="1:43" s="100" customFormat="1" ht="15.75">
      <c r="A6" s="95">
        <v>1</v>
      </c>
      <c r="B6" s="46">
        <v>2</v>
      </c>
      <c r="C6" s="46">
        <v>3</v>
      </c>
      <c r="D6" s="46">
        <v>4</v>
      </c>
      <c r="E6" s="96">
        <v>5</v>
      </c>
      <c r="F6" s="46">
        <v>6</v>
      </c>
      <c r="G6" s="97">
        <v>7</v>
      </c>
      <c r="H6" s="46">
        <v>8</v>
      </c>
      <c r="I6" s="46">
        <v>9</v>
      </c>
      <c r="J6" s="98" t="s">
        <v>31</v>
      </c>
      <c r="K6" s="98" t="s">
        <v>46</v>
      </c>
      <c r="L6" s="99" t="s">
        <v>144</v>
      </c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</row>
    <row r="7" spans="1:43" s="102" customFormat="1" ht="19.899999999999999" customHeight="1">
      <c r="A7" s="106" t="s">
        <v>23</v>
      </c>
      <c r="B7" s="69"/>
      <c r="C7" s="69"/>
      <c r="D7" s="69"/>
      <c r="E7" s="69"/>
      <c r="F7" s="69"/>
      <c r="G7" s="69"/>
      <c r="H7" s="69"/>
      <c r="I7" s="69"/>
      <c r="J7" s="74">
        <f>J58+J105+J22+J8+J44+J51+J15+J30+J37</f>
        <v>2797.7271799999994</v>
      </c>
      <c r="K7" s="74">
        <f>K58+K105+K22+K8+K44+K51+K15+K30+K37</f>
        <v>2419.5919999999996</v>
      </c>
      <c r="L7" s="74">
        <f t="shared" ref="L7:L70" si="0">K7/J7*100</f>
        <v>86.484201079248919</v>
      </c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</row>
    <row r="8" spans="1:43" s="102" customFormat="1" ht="33.75" customHeight="1">
      <c r="A8" s="59" t="s">
        <v>201</v>
      </c>
      <c r="B8" s="4" t="s">
        <v>202</v>
      </c>
      <c r="C8" s="4"/>
      <c r="D8" s="4"/>
      <c r="E8" s="4"/>
      <c r="F8" s="4"/>
      <c r="G8" s="69"/>
      <c r="H8" s="69"/>
      <c r="I8" s="69"/>
      <c r="J8" s="28">
        <f t="shared" ref="J8:J13" si="1">J9</f>
        <v>0.5</v>
      </c>
      <c r="K8" s="28">
        <f t="shared" ref="K8:L13" si="2">K9</f>
        <v>0</v>
      </c>
      <c r="L8" s="28">
        <f t="shared" si="0"/>
        <v>0</v>
      </c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</row>
    <row r="9" spans="1:43" s="102" customFormat="1" ht="19.899999999999999" customHeight="1">
      <c r="A9" s="59" t="s">
        <v>203</v>
      </c>
      <c r="B9" s="4" t="s">
        <v>202</v>
      </c>
      <c r="C9" s="4" t="s">
        <v>35</v>
      </c>
      <c r="D9" s="4" t="s">
        <v>37</v>
      </c>
      <c r="E9" s="4" t="s">
        <v>204</v>
      </c>
      <c r="F9" s="4"/>
      <c r="G9" s="69"/>
      <c r="H9" s="69"/>
      <c r="I9" s="69"/>
      <c r="J9" s="28">
        <f t="shared" si="1"/>
        <v>0.5</v>
      </c>
      <c r="K9" s="28">
        <f t="shared" si="2"/>
        <v>0</v>
      </c>
      <c r="L9" s="28">
        <f t="shared" si="0"/>
        <v>0</v>
      </c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</row>
    <row r="10" spans="1:43" s="102" customFormat="1" ht="19.899999999999999" customHeight="1">
      <c r="A10" s="59" t="s">
        <v>106</v>
      </c>
      <c r="B10" s="4" t="s">
        <v>202</v>
      </c>
      <c r="C10" s="4" t="s">
        <v>35</v>
      </c>
      <c r="D10" s="4" t="s">
        <v>37</v>
      </c>
      <c r="E10" s="4" t="s">
        <v>204</v>
      </c>
      <c r="F10" s="4" t="s">
        <v>108</v>
      </c>
      <c r="G10" s="69"/>
      <c r="H10" s="69"/>
      <c r="I10" s="69"/>
      <c r="J10" s="28">
        <f t="shared" si="1"/>
        <v>0.5</v>
      </c>
      <c r="K10" s="28">
        <f t="shared" si="2"/>
        <v>0</v>
      </c>
      <c r="L10" s="28">
        <f t="shared" si="0"/>
        <v>0</v>
      </c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</row>
    <row r="11" spans="1:43" s="102" customFormat="1" ht="39" customHeight="1">
      <c r="A11" s="59" t="s">
        <v>107</v>
      </c>
      <c r="B11" s="4" t="s">
        <v>202</v>
      </c>
      <c r="C11" s="4" t="s">
        <v>35</v>
      </c>
      <c r="D11" s="4" t="s">
        <v>37</v>
      </c>
      <c r="E11" s="4" t="s">
        <v>204</v>
      </c>
      <c r="F11" s="4" t="s">
        <v>109</v>
      </c>
      <c r="G11" s="69"/>
      <c r="H11" s="69"/>
      <c r="I11" s="69"/>
      <c r="J11" s="28">
        <f t="shared" si="1"/>
        <v>0.5</v>
      </c>
      <c r="K11" s="28">
        <f t="shared" si="2"/>
        <v>0</v>
      </c>
      <c r="L11" s="28">
        <f t="shared" si="0"/>
        <v>0</v>
      </c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</row>
    <row r="12" spans="1:43" s="102" customFormat="1" ht="19.899999999999999" customHeight="1">
      <c r="A12" s="104" t="s">
        <v>16</v>
      </c>
      <c r="B12" s="4" t="s">
        <v>202</v>
      </c>
      <c r="C12" s="4" t="s">
        <v>35</v>
      </c>
      <c r="D12" s="4" t="s">
        <v>37</v>
      </c>
      <c r="E12" s="4" t="s">
        <v>204</v>
      </c>
      <c r="F12" s="4" t="s">
        <v>109</v>
      </c>
      <c r="G12" s="5" t="s">
        <v>17</v>
      </c>
      <c r="H12" s="69"/>
      <c r="I12" s="69"/>
      <c r="J12" s="28">
        <f t="shared" si="1"/>
        <v>0.5</v>
      </c>
      <c r="K12" s="28">
        <f t="shared" si="2"/>
        <v>0</v>
      </c>
      <c r="L12" s="28">
        <f t="shared" si="0"/>
        <v>0</v>
      </c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</row>
    <row r="13" spans="1:43" s="102" customFormat="1" ht="19.899999999999999" customHeight="1">
      <c r="A13" s="104" t="s">
        <v>205</v>
      </c>
      <c r="B13" s="4" t="s">
        <v>202</v>
      </c>
      <c r="C13" s="4" t="s">
        <v>35</v>
      </c>
      <c r="D13" s="4" t="s">
        <v>37</v>
      </c>
      <c r="E13" s="4" t="s">
        <v>204</v>
      </c>
      <c r="F13" s="4" t="s">
        <v>109</v>
      </c>
      <c r="G13" s="5" t="s">
        <v>17</v>
      </c>
      <c r="H13" s="5" t="s">
        <v>32</v>
      </c>
      <c r="I13" s="5"/>
      <c r="J13" s="28">
        <f t="shared" si="1"/>
        <v>0.5</v>
      </c>
      <c r="K13" s="28">
        <f t="shared" si="2"/>
        <v>0</v>
      </c>
      <c r="L13" s="28">
        <f t="shared" si="0"/>
        <v>0</v>
      </c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</row>
    <row r="14" spans="1:43" s="102" customFormat="1" ht="41.25" customHeight="1">
      <c r="A14" s="106" t="s">
        <v>75</v>
      </c>
      <c r="B14" s="52" t="s">
        <v>202</v>
      </c>
      <c r="C14" s="52" t="s">
        <v>35</v>
      </c>
      <c r="D14" s="52" t="s">
        <v>37</v>
      </c>
      <c r="E14" s="52" t="s">
        <v>204</v>
      </c>
      <c r="F14" s="52" t="s">
        <v>109</v>
      </c>
      <c r="G14" s="69" t="s">
        <v>17</v>
      </c>
      <c r="H14" s="69" t="s">
        <v>32</v>
      </c>
      <c r="I14" s="69" t="s">
        <v>95</v>
      </c>
      <c r="J14" s="74">
        <f>'Прил 2'!J51</f>
        <v>0.5</v>
      </c>
      <c r="K14" s="74">
        <f>'Прил 2'!K51</f>
        <v>0</v>
      </c>
      <c r="L14" s="74">
        <f t="shared" si="0"/>
        <v>0</v>
      </c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</row>
    <row r="15" spans="1:43" s="102" customFormat="1" ht="56.25" customHeight="1">
      <c r="A15" s="59" t="s">
        <v>214</v>
      </c>
      <c r="B15" s="158" t="s">
        <v>46</v>
      </c>
      <c r="C15" s="159"/>
      <c r="D15" s="159"/>
      <c r="E15" s="160"/>
      <c r="F15" s="5"/>
      <c r="G15" s="5"/>
      <c r="H15" s="5"/>
      <c r="I15" s="159"/>
      <c r="J15" s="28">
        <f t="shared" ref="J15:J20" si="3">J16</f>
        <v>2</v>
      </c>
      <c r="K15" s="28">
        <f t="shared" ref="K15:L20" si="4">K16</f>
        <v>0</v>
      </c>
      <c r="L15" s="28">
        <f t="shared" si="0"/>
        <v>0</v>
      </c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</row>
    <row r="16" spans="1:43" s="102" customFormat="1" ht="21" customHeight="1">
      <c r="A16" s="59" t="s">
        <v>212</v>
      </c>
      <c r="B16" s="158" t="s">
        <v>46</v>
      </c>
      <c r="C16" s="159" t="s">
        <v>35</v>
      </c>
      <c r="D16" s="159" t="s">
        <v>37</v>
      </c>
      <c r="E16" s="160" t="s">
        <v>213</v>
      </c>
      <c r="F16" s="5"/>
      <c r="G16" s="5"/>
      <c r="H16" s="5"/>
      <c r="I16" s="159"/>
      <c r="J16" s="28">
        <f t="shared" si="3"/>
        <v>2</v>
      </c>
      <c r="K16" s="28">
        <f t="shared" si="4"/>
        <v>0</v>
      </c>
      <c r="L16" s="28">
        <f t="shared" si="0"/>
        <v>0</v>
      </c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</row>
    <row r="17" spans="1:43" s="102" customFormat="1" ht="41.25" customHeight="1">
      <c r="A17" s="59" t="s">
        <v>106</v>
      </c>
      <c r="B17" s="158" t="s">
        <v>46</v>
      </c>
      <c r="C17" s="159" t="s">
        <v>35</v>
      </c>
      <c r="D17" s="159" t="s">
        <v>37</v>
      </c>
      <c r="E17" s="160" t="s">
        <v>213</v>
      </c>
      <c r="F17" s="5" t="s">
        <v>108</v>
      </c>
      <c r="G17" s="5"/>
      <c r="H17" s="5"/>
      <c r="I17" s="159"/>
      <c r="J17" s="28">
        <f t="shared" si="3"/>
        <v>2</v>
      </c>
      <c r="K17" s="28">
        <f t="shared" si="4"/>
        <v>0</v>
      </c>
      <c r="L17" s="28">
        <f t="shared" si="0"/>
        <v>0</v>
      </c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</row>
    <row r="18" spans="1:43" s="102" customFormat="1" ht="41.25" customHeight="1">
      <c r="A18" s="59" t="s">
        <v>107</v>
      </c>
      <c r="B18" s="158" t="s">
        <v>46</v>
      </c>
      <c r="C18" s="159" t="s">
        <v>35</v>
      </c>
      <c r="D18" s="159" t="s">
        <v>37</v>
      </c>
      <c r="E18" s="160" t="s">
        <v>213</v>
      </c>
      <c r="F18" s="5" t="s">
        <v>109</v>
      </c>
      <c r="G18" s="5"/>
      <c r="H18" s="5"/>
      <c r="I18" s="159"/>
      <c r="J18" s="28">
        <f t="shared" si="3"/>
        <v>2</v>
      </c>
      <c r="K18" s="28">
        <f t="shared" si="4"/>
        <v>0</v>
      </c>
      <c r="L18" s="28">
        <f t="shared" si="0"/>
        <v>0</v>
      </c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</row>
    <row r="19" spans="1:43" s="102" customFormat="1" ht="19.5" customHeight="1">
      <c r="A19" s="104" t="s">
        <v>16</v>
      </c>
      <c r="B19" s="158" t="s">
        <v>46</v>
      </c>
      <c r="C19" s="159" t="s">
        <v>35</v>
      </c>
      <c r="D19" s="159" t="s">
        <v>37</v>
      </c>
      <c r="E19" s="160" t="s">
        <v>213</v>
      </c>
      <c r="F19" s="5" t="s">
        <v>109</v>
      </c>
      <c r="G19" s="5" t="s">
        <v>17</v>
      </c>
      <c r="H19" s="5"/>
      <c r="I19" s="159"/>
      <c r="J19" s="28">
        <f t="shared" si="3"/>
        <v>2</v>
      </c>
      <c r="K19" s="28">
        <f t="shared" si="4"/>
        <v>0</v>
      </c>
      <c r="L19" s="28">
        <f t="shared" si="0"/>
        <v>0</v>
      </c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</row>
    <row r="20" spans="1:43" s="102" customFormat="1" ht="21.75" customHeight="1">
      <c r="A20" s="104" t="s">
        <v>205</v>
      </c>
      <c r="B20" s="158" t="s">
        <v>46</v>
      </c>
      <c r="C20" s="159" t="s">
        <v>35</v>
      </c>
      <c r="D20" s="159" t="s">
        <v>37</v>
      </c>
      <c r="E20" s="160" t="s">
        <v>213</v>
      </c>
      <c r="F20" s="5" t="s">
        <v>109</v>
      </c>
      <c r="G20" s="5" t="s">
        <v>17</v>
      </c>
      <c r="H20" s="5" t="s">
        <v>32</v>
      </c>
      <c r="I20" s="159"/>
      <c r="J20" s="28">
        <f t="shared" si="3"/>
        <v>2</v>
      </c>
      <c r="K20" s="28">
        <f t="shared" si="4"/>
        <v>0</v>
      </c>
      <c r="L20" s="28">
        <f t="shared" si="0"/>
        <v>0</v>
      </c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</row>
    <row r="21" spans="1:43" s="102" customFormat="1" ht="41.25" customHeight="1">
      <c r="A21" s="106" t="s">
        <v>75</v>
      </c>
      <c r="B21" s="161" t="s">
        <v>46</v>
      </c>
      <c r="C21" s="162" t="s">
        <v>35</v>
      </c>
      <c r="D21" s="162" t="s">
        <v>37</v>
      </c>
      <c r="E21" s="163" t="s">
        <v>213</v>
      </c>
      <c r="F21" s="69" t="s">
        <v>109</v>
      </c>
      <c r="G21" s="69" t="s">
        <v>17</v>
      </c>
      <c r="H21" s="69" t="s">
        <v>32</v>
      </c>
      <c r="I21" s="162" t="s">
        <v>95</v>
      </c>
      <c r="J21" s="74">
        <f>'Прил 2'!J52</f>
        <v>2</v>
      </c>
      <c r="K21" s="74">
        <f>'Прил 2'!K52</f>
        <v>0</v>
      </c>
      <c r="L21" s="74">
        <f t="shared" si="0"/>
        <v>0</v>
      </c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</row>
    <row r="22" spans="1:43" s="102" customFormat="1" ht="61.5" customHeight="1">
      <c r="A22" s="145" t="s">
        <v>193</v>
      </c>
      <c r="B22" s="140" t="s">
        <v>144</v>
      </c>
      <c r="C22" s="140"/>
      <c r="D22" s="140"/>
      <c r="E22" s="140"/>
      <c r="F22" s="5"/>
      <c r="G22" s="140"/>
      <c r="H22" s="140"/>
      <c r="I22" s="140"/>
      <c r="J22" s="28">
        <f t="shared" ref="J22:J28" si="5">J23</f>
        <v>65</v>
      </c>
      <c r="K22" s="28">
        <f t="shared" ref="K22:L28" si="6">K23</f>
        <v>65</v>
      </c>
      <c r="L22" s="28">
        <f t="shared" si="0"/>
        <v>100</v>
      </c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</row>
    <row r="23" spans="1:43" s="102" customFormat="1" ht="36" customHeight="1">
      <c r="A23" s="90" t="s">
        <v>190</v>
      </c>
      <c r="B23" s="140" t="s">
        <v>144</v>
      </c>
      <c r="C23" s="140" t="s">
        <v>35</v>
      </c>
      <c r="D23" s="140" t="s">
        <v>17</v>
      </c>
      <c r="E23" s="140"/>
      <c r="F23" s="5"/>
      <c r="G23" s="140"/>
      <c r="H23" s="140"/>
      <c r="I23" s="140"/>
      <c r="J23" s="28">
        <f t="shared" si="5"/>
        <v>65</v>
      </c>
      <c r="K23" s="28">
        <f t="shared" si="6"/>
        <v>65</v>
      </c>
      <c r="L23" s="28">
        <f t="shared" si="0"/>
        <v>100</v>
      </c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</row>
    <row r="24" spans="1:43" s="102" customFormat="1" ht="35.25" customHeight="1">
      <c r="A24" s="7" t="s">
        <v>191</v>
      </c>
      <c r="B24" s="140" t="s">
        <v>144</v>
      </c>
      <c r="C24" s="140" t="s">
        <v>35</v>
      </c>
      <c r="D24" s="140" t="s">
        <v>17</v>
      </c>
      <c r="E24" s="4" t="s">
        <v>192</v>
      </c>
      <c r="F24" s="5"/>
      <c r="G24" s="140"/>
      <c r="H24" s="140"/>
      <c r="I24" s="140"/>
      <c r="J24" s="28">
        <f t="shared" si="5"/>
        <v>65</v>
      </c>
      <c r="K24" s="28">
        <f t="shared" si="6"/>
        <v>65</v>
      </c>
      <c r="L24" s="28">
        <f t="shared" si="0"/>
        <v>100</v>
      </c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</row>
    <row r="25" spans="1:43" s="102" customFormat="1" ht="32.25" customHeight="1">
      <c r="A25" s="146" t="s">
        <v>106</v>
      </c>
      <c r="B25" s="140" t="s">
        <v>144</v>
      </c>
      <c r="C25" s="140" t="s">
        <v>35</v>
      </c>
      <c r="D25" s="140" t="s">
        <v>17</v>
      </c>
      <c r="E25" s="4" t="s">
        <v>192</v>
      </c>
      <c r="F25" s="5" t="s">
        <v>108</v>
      </c>
      <c r="G25" s="140"/>
      <c r="H25" s="140"/>
      <c r="I25" s="140"/>
      <c r="J25" s="28">
        <f t="shared" si="5"/>
        <v>65</v>
      </c>
      <c r="K25" s="28">
        <f t="shared" si="6"/>
        <v>65</v>
      </c>
      <c r="L25" s="28">
        <f t="shared" si="0"/>
        <v>100</v>
      </c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</row>
    <row r="26" spans="1:43" s="102" customFormat="1" ht="34.5" customHeight="1">
      <c r="A26" s="146" t="s">
        <v>107</v>
      </c>
      <c r="B26" s="140" t="s">
        <v>144</v>
      </c>
      <c r="C26" s="140" t="s">
        <v>35</v>
      </c>
      <c r="D26" s="140" t="s">
        <v>17</v>
      </c>
      <c r="E26" s="4" t="s">
        <v>192</v>
      </c>
      <c r="F26" s="5" t="s">
        <v>109</v>
      </c>
      <c r="G26" s="140"/>
      <c r="H26" s="140"/>
      <c r="I26" s="140"/>
      <c r="J26" s="28">
        <f t="shared" si="5"/>
        <v>65</v>
      </c>
      <c r="K26" s="28">
        <f t="shared" si="6"/>
        <v>65</v>
      </c>
      <c r="L26" s="28">
        <f t="shared" si="0"/>
        <v>100</v>
      </c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</row>
    <row r="27" spans="1:43" s="102" customFormat="1" ht="19.899999999999999" customHeight="1">
      <c r="A27" s="7" t="s">
        <v>21</v>
      </c>
      <c r="B27" s="140" t="s">
        <v>144</v>
      </c>
      <c r="C27" s="140" t="s">
        <v>35</v>
      </c>
      <c r="D27" s="140" t="s">
        <v>17</v>
      </c>
      <c r="E27" s="4" t="s">
        <v>192</v>
      </c>
      <c r="F27" s="5" t="s">
        <v>109</v>
      </c>
      <c r="G27" s="140" t="s">
        <v>20</v>
      </c>
      <c r="H27" s="140"/>
      <c r="I27" s="140"/>
      <c r="J27" s="28">
        <f t="shared" si="5"/>
        <v>65</v>
      </c>
      <c r="K27" s="28">
        <f t="shared" si="6"/>
        <v>65</v>
      </c>
      <c r="L27" s="28">
        <f t="shared" si="0"/>
        <v>100</v>
      </c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</row>
    <row r="28" spans="1:43" s="102" customFormat="1" ht="19.899999999999999" customHeight="1">
      <c r="A28" s="7" t="s">
        <v>57</v>
      </c>
      <c r="B28" s="140" t="s">
        <v>144</v>
      </c>
      <c r="C28" s="140" t="s">
        <v>35</v>
      </c>
      <c r="D28" s="140" t="s">
        <v>17</v>
      </c>
      <c r="E28" s="4" t="s">
        <v>192</v>
      </c>
      <c r="F28" s="5" t="s">
        <v>109</v>
      </c>
      <c r="G28" s="140" t="s">
        <v>20</v>
      </c>
      <c r="H28" s="140" t="s">
        <v>28</v>
      </c>
      <c r="I28" s="140"/>
      <c r="J28" s="28">
        <f t="shared" si="5"/>
        <v>65</v>
      </c>
      <c r="K28" s="28">
        <f t="shared" si="6"/>
        <v>65</v>
      </c>
      <c r="L28" s="28">
        <f t="shared" si="0"/>
        <v>100</v>
      </c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</row>
    <row r="29" spans="1:43" s="102" customFormat="1" ht="40.5" customHeight="1">
      <c r="A29" s="106" t="s">
        <v>75</v>
      </c>
      <c r="B29" s="140" t="s">
        <v>144</v>
      </c>
      <c r="C29" s="140" t="s">
        <v>35</v>
      </c>
      <c r="D29" s="140" t="s">
        <v>17</v>
      </c>
      <c r="E29" s="4" t="s">
        <v>192</v>
      </c>
      <c r="F29" s="5" t="s">
        <v>109</v>
      </c>
      <c r="G29" s="140" t="s">
        <v>20</v>
      </c>
      <c r="H29" s="140" t="s">
        <v>28</v>
      </c>
      <c r="I29" s="140" t="s">
        <v>95</v>
      </c>
      <c r="J29" s="28">
        <f>'Прил 2'!J96</f>
        <v>65</v>
      </c>
      <c r="K29" s="28">
        <f>'Прил 2'!K96</f>
        <v>65</v>
      </c>
      <c r="L29" s="28">
        <f t="shared" si="0"/>
        <v>100</v>
      </c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</row>
    <row r="30" spans="1:43" s="102" customFormat="1" ht="51" customHeight="1">
      <c r="A30" s="90" t="s">
        <v>215</v>
      </c>
      <c r="B30" s="140" t="s">
        <v>32</v>
      </c>
      <c r="C30" s="164"/>
      <c r="D30" s="164"/>
      <c r="E30" s="55"/>
      <c r="F30" s="69"/>
      <c r="G30" s="165"/>
      <c r="H30" s="164"/>
      <c r="I30" s="164"/>
      <c r="J30" s="28">
        <f t="shared" ref="J30:J35" si="7">J31</f>
        <v>359.2</v>
      </c>
      <c r="K30" s="28">
        <f t="shared" ref="K30:L35" si="8">K31</f>
        <v>188.392</v>
      </c>
      <c r="L30" s="28">
        <f t="shared" si="0"/>
        <v>52.44766146993318</v>
      </c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</row>
    <row r="31" spans="1:43" s="102" customFormat="1" ht="176.25" customHeight="1">
      <c r="A31" s="157" t="s">
        <v>175</v>
      </c>
      <c r="B31" s="5" t="s">
        <v>32</v>
      </c>
      <c r="C31" s="5" t="s">
        <v>35</v>
      </c>
      <c r="D31" s="5" t="s">
        <v>17</v>
      </c>
      <c r="E31" s="71" t="s">
        <v>56</v>
      </c>
      <c r="F31" s="5"/>
      <c r="G31" s="150"/>
      <c r="H31" s="5"/>
      <c r="I31" s="5"/>
      <c r="J31" s="28">
        <f t="shared" si="7"/>
        <v>359.2</v>
      </c>
      <c r="K31" s="28">
        <f t="shared" si="8"/>
        <v>188.392</v>
      </c>
      <c r="L31" s="28">
        <f t="shared" si="0"/>
        <v>52.44766146993318</v>
      </c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</row>
    <row r="32" spans="1:43" s="102" customFormat="1" ht="40.5" customHeight="1">
      <c r="A32" s="59" t="s">
        <v>107</v>
      </c>
      <c r="B32" s="5" t="s">
        <v>32</v>
      </c>
      <c r="C32" s="5" t="s">
        <v>35</v>
      </c>
      <c r="D32" s="5" t="s">
        <v>17</v>
      </c>
      <c r="E32" s="71" t="s">
        <v>56</v>
      </c>
      <c r="F32" s="5" t="s">
        <v>108</v>
      </c>
      <c r="G32" s="150"/>
      <c r="H32" s="5"/>
      <c r="I32" s="5"/>
      <c r="J32" s="28">
        <f t="shared" si="7"/>
        <v>359.2</v>
      </c>
      <c r="K32" s="28">
        <f t="shared" si="8"/>
        <v>188.392</v>
      </c>
      <c r="L32" s="28">
        <f t="shared" si="0"/>
        <v>52.44766146993318</v>
      </c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</row>
    <row r="33" spans="1:43" s="102" customFormat="1" ht="25.5" customHeight="1">
      <c r="A33" s="59" t="s">
        <v>43</v>
      </c>
      <c r="B33" s="5" t="s">
        <v>32</v>
      </c>
      <c r="C33" s="5" t="s">
        <v>35</v>
      </c>
      <c r="D33" s="5" t="s">
        <v>17</v>
      </c>
      <c r="E33" s="71" t="s">
        <v>56</v>
      </c>
      <c r="F33" s="5" t="s">
        <v>109</v>
      </c>
      <c r="G33" s="150"/>
      <c r="H33" s="5"/>
      <c r="I33" s="5"/>
      <c r="J33" s="28">
        <f t="shared" si="7"/>
        <v>359.2</v>
      </c>
      <c r="K33" s="28">
        <f t="shared" si="8"/>
        <v>188.392</v>
      </c>
      <c r="L33" s="28">
        <f t="shared" si="0"/>
        <v>52.44766146993318</v>
      </c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</row>
    <row r="34" spans="1:43" s="102" customFormat="1" ht="19.5" customHeight="1">
      <c r="A34" s="59" t="s">
        <v>54</v>
      </c>
      <c r="B34" s="5" t="s">
        <v>32</v>
      </c>
      <c r="C34" s="5" t="s">
        <v>35</v>
      </c>
      <c r="D34" s="5" t="s">
        <v>17</v>
      </c>
      <c r="E34" s="71" t="s">
        <v>56</v>
      </c>
      <c r="F34" s="5" t="s">
        <v>109</v>
      </c>
      <c r="G34" s="150" t="s">
        <v>18</v>
      </c>
      <c r="H34" s="5"/>
      <c r="I34" s="5"/>
      <c r="J34" s="28">
        <f t="shared" si="7"/>
        <v>359.2</v>
      </c>
      <c r="K34" s="28">
        <f t="shared" si="8"/>
        <v>188.392</v>
      </c>
      <c r="L34" s="28">
        <f t="shared" si="0"/>
        <v>52.44766146993318</v>
      </c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</row>
    <row r="35" spans="1:43" s="102" customFormat="1" ht="21" customHeight="1">
      <c r="A35" s="59" t="s">
        <v>55</v>
      </c>
      <c r="B35" s="5" t="s">
        <v>32</v>
      </c>
      <c r="C35" s="5" t="s">
        <v>35</v>
      </c>
      <c r="D35" s="5" t="s">
        <v>17</v>
      </c>
      <c r="E35" s="71" t="s">
        <v>56</v>
      </c>
      <c r="F35" s="5" t="s">
        <v>109</v>
      </c>
      <c r="G35" s="150" t="s">
        <v>18</v>
      </c>
      <c r="H35" s="5" t="s">
        <v>30</v>
      </c>
      <c r="I35" s="5"/>
      <c r="J35" s="28">
        <f t="shared" si="7"/>
        <v>359.2</v>
      </c>
      <c r="K35" s="28">
        <f t="shared" si="8"/>
        <v>188.392</v>
      </c>
      <c r="L35" s="28">
        <f t="shared" si="0"/>
        <v>52.44766146993318</v>
      </c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</row>
    <row r="36" spans="1:43" s="102" customFormat="1" ht="40.5" customHeight="1">
      <c r="A36" s="106" t="s">
        <v>75</v>
      </c>
      <c r="B36" s="69" t="s">
        <v>32</v>
      </c>
      <c r="C36" s="69" t="s">
        <v>35</v>
      </c>
      <c r="D36" s="69" t="s">
        <v>17</v>
      </c>
      <c r="E36" s="70" t="s">
        <v>56</v>
      </c>
      <c r="F36" s="69" t="s">
        <v>109</v>
      </c>
      <c r="G36" s="152" t="s">
        <v>18</v>
      </c>
      <c r="H36" s="69" t="s">
        <v>30</v>
      </c>
      <c r="I36" s="69" t="s">
        <v>95</v>
      </c>
      <c r="J36" s="74">
        <f>'Прил 2'!J80</f>
        <v>359.2</v>
      </c>
      <c r="K36" s="74">
        <f>'Прил 2'!K80</f>
        <v>188.392</v>
      </c>
      <c r="L36" s="74">
        <f t="shared" si="0"/>
        <v>52.44766146993318</v>
      </c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</row>
    <row r="37" spans="1:43" s="102" customFormat="1" ht="83.25" customHeight="1">
      <c r="A37" s="7" t="s">
        <v>216</v>
      </c>
      <c r="B37" s="158" t="s">
        <v>196</v>
      </c>
      <c r="C37" s="159"/>
      <c r="D37" s="159"/>
      <c r="E37" s="160"/>
      <c r="F37" s="5"/>
      <c r="G37" s="5"/>
      <c r="H37" s="5"/>
      <c r="I37" s="159"/>
      <c r="J37" s="28">
        <f t="shared" ref="J37:J42" si="9">J38</f>
        <v>66.599999999999994</v>
      </c>
      <c r="K37" s="28">
        <f t="shared" ref="K37:L42" si="10">K38</f>
        <v>0</v>
      </c>
      <c r="L37" s="28">
        <f t="shared" si="0"/>
        <v>0</v>
      </c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</row>
    <row r="38" spans="1:43" s="102" customFormat="1" ht="174.75" customHeight="1">
      <c r="A38" s="157" t="s">
        <v>175</v>
      </c>
      <c r="B38" s="158" t="s">
        <v>196</v>
      </c>
      <c r="C38" s="159" t="s">
        <v>35</v>
      </c>
      <c r="D38" s="159" t="s">
        <v>17</v>
      </c>
      <c r="E38" s="160" t="s">
        <v>56</v>
      </c>
      <c r="F38" s="5"/>
      <c r="G38" s="5"/>
      <c r="H38" s="5"/>
      <c r="I38" s="159"/>
      <c r="J38" s="28">
        <f t="shared" si="9"/>
        <v>66.599999999999994</v>
      </c>
      <c r="K38" s="28">
        <f t="shared" si="10"/>
        <v>0</v>
      </c>
      <c r="L38" s="28">
        <f t="shared" si="0"/>
        <v>0</v>
      </c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</row>
    <row r="39" spans="1:43" s="102" customFormat="1" ht="36" customHeight="1">
      <c r="A39" s="59" t="s">
        <v>106</v>
      </c>
      <c r="B39" s="158" t="s">
        <v>196</v>
      </c>
      <c r="C39" s="159" t="s">
        <v>35</v>
      </c>
      <c r="D39" s="159" t="s">
        <v>17</v>
      </c>
      <c r="E39" s="160" t="s">
        <v>56</v>
      </c>
      <c r="F39" s="5" t="s">
        <v>108</v>
      </c>
      <c r="G39" s="5"/>
      <c r="H39" s="5"/>
      <c r="I39" s="159"/>
      <c r="J39" s="28">
        <f t="shared" si="9"/>
        <v>66.599999999999994</v>
      </c>
      <c r="K39" s="28">
        <f t="shared" si="10"/>
        <v>0</v>
      </c>
      <c r="L39" s="28">
        <f t="shared" si="0"/>
        <v>0</v>
      </c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</row>
    <row r="40" spans="1:43" s="102" customFormat="1" ht="40.5" customHeight="1">
      <c r="A40" s="59" t="s">
        <v>107</v>
      </c>
      <c r="B40" s="158" t="s">
        <v>196</v>
      </c>
      <c r="C40" s="159" t="s">
        <v>35</v>
      </c>
      <c r="D40" s="159" t="s">
        <v>17</v>
      </c>
      <c r="E40" s="160" t="s">
        <v>56</v>
      </c>
      <c r="F40" s="5" t="s">
        <v>109</v>
      </c>
      <c r="G40" s="5"/>
      <c r="H40" s="5"/>
      <c r="I40" s="159"/>
      <c r="J40" s="28">
        <f t="shared" si="9"/>
        <v>66.599999999999994</v>
      </c>
      <c r="K40" s="28">
        <f t="shared" si="10"/>
        <v>0</v>
      </c>
      <c r="L40" s="28">
        <f t="shared" si="0"/>
        <v>0</v>
      </c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</row>
    <row r="41" spans="1:43" s="102" customFormat="1" ht="24" customHeight="1">
      <c r="A41" s="7" t="s">
        <v>54</v>
      </c>
      <c r="B41" s="158" t="s">
        <v>196</v>
      </c>
      <c r="C41" s="159" t="s">
        <v>35</v>
      </c>
      <c r="D41" s="159" t="s">
        <v>17</v>
      </c>
      <c r="E41" s="160" t="s">
        <v>56</v>
      </c>
      <c r="F41" s="5" t="s">
        <v>109</v>
      </c>
      <c r="G41" s="5" t="s">
        <v>18</v>
      </c>
      <c r="H41" s="5"/>
      <c r="I41" s="159"/>
      <c r="J41" s="28">
        <f t="shared" si="9"/>
        <v>66.599999999999994</v>
      </c>
      <c r="K41" s="28">
        <f t="shared" si="10"/>
        <v>0</v>
      </c>
      <c r="L41" s="28">
        <f t="shared" si="0"/>
        <v>0</v>
      </c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</row>
    <row r="42" spans="1:43" s="102" customFormat="1" ht="27.75" customHeight="1">
      <c r="A42" s="7" t="s">
        <v>55</v>
      </c>
      <c r="B42" s="158" t="s">
        <v>196</v>
      </c>
      <c r="C42" s="159" t="s">
        <v>35</v>
      </c>
      <c r="D42" s="159" t="s">
        <v>17</v>
      </c>
      <c r="E42" s="160" t="s">
        <v>56</v>
      </c>
      <c r="F42" s="5" t="s">
        <v>109</v>
      </c>
      <c r="G42" s="5" t="s">
        <v>18</v>
      </c>
      <c r="H42" s="5" t="s">
        <v>30</v>
      </c>
      <c r="I42" s="159"/>
      <c r="J42" s="28">
        <f t="shared" si="9"/>
        <v>66.599999999999994</v>
      </c>
      <c r="K42" s="28">
        <f t="shared" si="10"/>
        <v>0</v>
      </c>
      <c r="L42" s="28">
        <f t="shared" si="0"/>
        <v>0</v>
      </c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</row>
    <row r="43" spans="1:43" s="102" customFormat="1" ht="40.5" customHeight="1">
      <c r="A43" s="106" t="s">
        <v>75</v>
      </c>
      <c r="B43" s="161" t="s">
        <v>196</v>
      </c>
      <c r="C43" s="162" t="s">
        <v>35</v>
      </c>
      <c r="D43" s="162" t="s">
        <v>17</v>
      </c>
      <c r="E43" s="163" t="s">
        <v>56</v>
      </c>
      <c r="F43" s="69" t="s">
        <v>109</v>
      </c>
      <c r="G43" s="69" t="s">
        <v>18</v>
      </c>
      <c r="H43" s="69" t="s">
        <v>30</v>
      </c>
      <c r="I43" s="162" t="s">
        <v>95</v>
      </c>
      <c r="J43" s="74">
        <f>'Прил 2'!J81</f>
        <v>66.599999999999994</v>
      </c>
      <c r="K43" s="74">
        <f>'Прил 2'!K81</f>
        <v>0</v>
      </c>
      <c r="L43" s="74">
        <f t="shared" si="0"/>
        <v>0</v>
      </c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</row>
    <row r="44" spans="1:43" s="102" customFormat="1" ht="33" customHeight="1">
      <c r="A44" s="153" t="s">
        <v>197</v>
      </c>
      <c r="B44" s="4" t="s">
        <v>198</v>
      </c>
      <c r="C44" s="4"/>
      <c r="D44" s="4"/>
      <c r="E44" s="4"/>
      <c r="F44" s="76"/>
      <c r="G44" s="69"/>
      <c r="H44" s="69"/>
      <c r="I44" s="69"/>
      <c r="J44" s="28">
        <f t="shared" ref="J44:J49" si="11">J45</f>
        <v>0.5</v>
      </c>
      <c r="K44" s="28">
        <f t="shared" ref="K44:L49" si="12">K45</f>
        <v>0</v>
      </c>
      <c r="L44" s="28">
        <f t="shared" si="0"/>
        <v>0</v>
      </c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</row>
    <row r="45" spans="1:43" s="102" customFormat="1" ht="35.25" customHeight="1">
      <c r="A45" s="59" t="s">
        <v>199</v>
      </c>
      <c r="B45" s="4" t="s">
        <v>198</v>
      </c>
      <c r="C45" s="4" t="s">
        <v>35</v>
      </c>
      <c r="D45" s="4" t="s">
        <v>37</v>
      </c>
      <c r="E45" s="4" t="s">
        <v>200</v>
      </c>
      <c r="F45" s="76"/>
      <c r="G45" s="69"/>
      <c r="H45" s="69"/>
      <c r="I45" s="69"/>
      <c r="J45" s="28">
        <f t="shared" si="11"/>
        <v>0.5</v>
      </c>
      <c r="K45" s="28">
        <f t="shared" si="12"/>
        <v>0</v>
      </c>
      <c r="L45" s="28">
        <f t="shared" si="0"/>
        <v>0</v>
      </c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</row>
    <row r="46" spans="1:43" s="102" customFormat="1" ht="35.25" customHeight="1">
      <c r="A46" s="59" t="s">
        <v>106</v>
      </c>
      <c r="B46" s="4" t="s">
        <v>198</v>
      </c>
      <c r="C46" s="4" t="s">
        <v>35</v>
      </c>
      <c r="D46" s="4" t="s">
        <v>37</v>
      </c>
      <c r="E46" s="4" t="s">
        <v>200</v>
      </c>
      <c r="F46" s="76" t="s">
        <v>108</v>
      </c>
      <c r="G46" s="69"/>
      <c r="H46" s="69"/>
      <c r="I46" s="69"/>
      <c r="J46" s="28">
        <f t="shared" si="11"/>
        <v>0.5</v>
      </c>
      <c r="K46" s="28">
        <f t="shared" si="12"/>
        <v>0</v>
      </c>
      <c r="L46" s="28">
        <f t="shared" si="0"/>
        <v>0</v>
      </c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</row>
    <row r="47" spans="1:43" s="102" customFormat="1" ht="40.5" customHeight="1">
      <c r="A47" s="59" t="s">
        <v>107</v>
      </c>
      <c r="B47" s="4" t="s">
        <v>198</v>
      </c>
      <c r="C47" s="4" t="s">
        <v>35</v>
      </c>
      <c r="D47" s="4" t="s">
        <v>37</v>
      </c>
      <c r="E47" s="4" t="s">
        <v>200</v>
      </c>
      <c r="F47" s="76" t="s">
        <v>109</v>
      </c>
      <c r="G47" s="69"/>
      <c r="H47" s="69"/>
      <c r="I47" s="69"/>
      <c r="J47" s="28">
        <f t="shared" si="11"/>
        <v>0.5</v>
      </c>
      <c r="K47" s="28">
        <f t="shared" si="12"/>
        <v>0</v>
      </c>
      <c r="L47" s="28">
        <f t="shared" si="0"/>
        <v>0</v>
      </c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</row>
    <row r="48" spans="1:43" s="102" customFormat="1" ht="20.25" customHeight="1">
      <c r="A48" s="104" t="s">
        <v>194</v>
      </c>
      <c r="B48" s="4" t="s">
        <v>198</v>
      </c>
      <c r="C48" s="4" t="s">
        <v>35</v>
      </c>
      <c r="D48" s="4" t="s">
        <v>37</v>
      </c>
      <c r="E48" s="4" t="s">
        <v>200</v>
      </c>
      <c r="F48" s="76" t="s">
        <v>109</v>
      </c>
      <c r="G48" s="5" t="s">
        <v>29</v>
      </c>
      <c r="H48" s="5"/>
      <c r="I48" s="69"/>
      <c r="J48" s="28">
        <f t="shared" si="11"/>
        <v>0.5</v>
      </c>
      <c r="K48" s="28">
        <f t="shared" si="12"/>
        <v>0</v>
      </c>
      <c r="L48" s="28">
        <f t="shared" si="0"/>
        <v>0</v>
      </c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</row>
    <row r="49" spans="1:43" s="102" customFormat="1" ht="40.5" customHeight="1">
      <c r="A49" s="104" t="s">
        <v>195</v>
      </c>
      <c r="B49" s="4" t="s">
        <v>198</v>
      </c>
      <c r="C49" s="4" t="s">
        <v>35</v>
      </c>
      <c r="D49" s="4" t="s">
        <v>37</v>
      </c>
      <c r="E49" s="4" t="s">
        <v>200</v>
      </c>
      <c r="F49" s="76" t="s">
        <v>109</v>
      </c>
      <c r="G49" s="5" t="s">
        <v>29</v>
      </c>
      <c r="H49" s="5" t="s">
        <v>196</v>
      </c>
      <c r="I49" s="69"/>
      <c r="J49" s="28">
        <f t="shared" si="11"/>
        <v>0.5</v>
      </c>
      <c r="K49" s="28">
        <f t="shared" si="12"/>
        <v>0</v>
      </c>
      <c r="L49" s="28">
        <f t="shared" si="0"/>
        <v>0</v>
      </c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</row>
    <row r="50" spans="1:43" s="102" customFormat="1" ht="40.5" customHeight="1">
      <c r="A50" s="106" t="s">
        <v>75</v>
      </c>
      <c r="B50" s="52" t="s">
        <v>198</v>
      </c>
      <c r="C50" s="52" t="s">
        <v>35</v>
      </c>
      <c r="D50" s="52" t="s">
        <v>37</v>
      </c>
      <c r="E50" s="52" t="s">
        <v>200</v>
      </c>
      <c r="F50" s="75" t="s">
        <v>109</v>
      </c>
      <c r="G50" s="69" t="s">
        <v>29</v>
      </c>
      <c r="H50" s="69" t="s">
        <v>196</v>
      </c>
      <c r="I50" s="69" t="s">
        <v>95</v>
      </c>
      <c r="J50" s="74">
        <f>'Прил 2'!J74</f>
        <v>0.5</v>
      </c>
      <c r="K50" s="74">
        <f>'Прил 2'!K74</f>
        <v>0</v>
      </c>
      <c r="L50" s="74">
        <f t="shared" si="0"/>
        <v>0</v>
      </c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</row>
    <row r="51" spans="1:43" s="102" customFormat="1" ht="30.75" customHeight="1">
      <c r="A51" s="59" t="s">
        <v>206</v>
      </c>
      <c r="B51" s="71" t="s">
        <v>207</v>
      </c>
      <c r="C51" s="5"/>
      <c r="D51" s="5"/>
      <c r="E51" s="5"/>
      <c r="F51" s="84"/>
      <c r="G51" s="69"/>
      <c r="H51" s="69"/>
      <c r="I51" s="69"/>
      <c r="J51" s="28">
        <f t="shared" ref="J51:J56" si="13">J52</f>
        <v>0.5</v>
      </c>
      <c r="K51" s="28">
        <f t="shared" ref="K51:L56" si="14">K52</f>
        <v>0</v>
      </c>
      <c r="L51" s="28">
        <f t="shared" si="0"/>
        <v>0</v>
      </c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</row>
    <row r="52" spans="1:43" s="102" customFormat="1" ht="18.75" customHeight="1">
      <c r="A52" s="59" t="s">
        <v>208</v>
      </c>
      <c r="B52" s="71" t="s">
        <v>207</v>
      </c>
      <c r="C52" s="5" t="s">
        <v>35</v>
      </c>
      <c r="D52" s="5" t="s">
        <v>35</v>
      </c>
      <c r="E52" s="5" t="s">
        <v>209</v>
      </c>
      <c r="F52" s="84"/>
      <c r="G52" s="69"/>
      <c r="H52" s="69"/>
      <c r="I52" s="69"/>
      <c r="J52" s="28">
        <f t="shared" si="13"/>
        <v>0.5</v>
      </c>
      <c r="K52" s="28">
        <f t="shared" si="14"/>
        <v>0</v>
      </c>
      <c r="L52" s="28">
        <f t="shared" si="0"/>
        <v>0</v>
      </c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</row>
    <row r="53" spans="1:43" s="102" customFormat="1" ht="35.25" customHeight="1">
      <c r="A53" s="59" t="s">
        <v>106</v>
      </c>
      <c r="B53" s="4" t="s">
        <v>207</v>
      </c>
      <c r="C53" s="4" t="s">
        <v>35</v>
      </c>
      <c r="D53" s="4" t="s">
        <v>37</v>
      </c>
      <c r="E53" s="4" t="s">
        <v>209</v>
      </c>
      <c r="F53" s="4" t="s">
        <v>108</v>
      </c>
      <c r="G53" s="69"/>
      <c r="H53" s="69"/>
      <c r="I53" s="69"/>
      <c r="J53" s="28">
        <f t="shared" si="13"/>
        <v>0.5</v>
      </c>
      <c r="K53" s="28">
        <f t="shared" si="14"/>
        <v>0</v>
      </c>
      <c r="L53" s="28">
        <f t="shared" si="0"/>
        <v>0</v>
      </c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</row>
    <row r="54" spans="1:43" s="102" customFormat="1" ht="40.5" customHeight="1">
      <c r="A54" s="59" t="s">
        <v>107</v>
      </c>
      <c r="B54" s="4" t="s">
        <v>207</v>
      </c>
      <c r="C54" s="4" t="s">
        <v>35</v>
      </c>
      <c r="D54" s="4" t="s">
        <v>37</v>
      </c>
      <c r="E54" s="4" t="s">
        <v>209</v>
      </c>
      <c r="F54" s="4" t="s">
        <v>109</v>
      </c>
      <c r="G54" s="69"/>
      <c r="H54" s="69"/>
      <c r="I54" s="69"/>
      <c r="J54" s="28">
        <f t="shared" si="13"/>
        <v>0.5</v>
      </c>
      <c r="K54" s="28">
        <f t="shared" si="14"/>
        <v>0</v>
      </c>
      <c r="L54" s="28">
        <f t="shared" si="0"/>
        <v>0</v>
      </c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</row>
    <row r="55" spans="1:43" s="102" customFormat="1" ht="18.75" customHeight="1">
      <c r="A55" s="104" t="s">
        <v>16</v>
      </c>
      <c r="B55" s="4" t="s">
        <v>207</v>
      </c>
      <c r="C55" s="4" t="s">
        <v>35</v>
      </c>
      <c r="D55" s="4" t="s">
        <v>37</v>
      </c>
      <c r="E55" s="4" t="s">
        <v>209</v>
      </c>
      <c r="F55" s="4" t="s">
        <v>109</v>
      </c>
      <c r="G55" s="5" t="s">
        <v>17</v>
      </c>
      <c r="H55" s="69"/>
      <c r="I55" s="69"/>
      <c r="J55" s="28">
        <f t="shared" si="13"/>
        <v>0.5</v>
      </c>
      <c r="K55" s="28">
        <f t="shared" si="14"/>
        <v>0</v>
      </c>
      <c r="L55" s="28">
        <f t="shared" si="0"/>
        <v>0</v>
      </c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</row>
    <row r="56" spans="1:43" s="102" customFormat="1" ht="21" customHeight="1">
      <c r="A56" s="104" t="s">
        <v>205</v>
      </c>
      <c r="B56" s="4" t="s">
        <v>207</v>
      </c>
      <c r="C56" s="4" t="s">
        <v>35</v>
      </c>
      <c r="D56" s="4" t="s">
        <v>37</v>
      </c>
      <c r="E56" s="4" t="s">
        <v>209</v>
      </c>
      <c r="F56" s="4" t="s">
        <v>109</v>
      </c>
      <c r="G56" s="5" t="s">
        <v>17</v>
      </c>
      <c r="H56" s="5" t="s">
        <v>32</v>
      </c>
      <c r="I56" s="5"/>
      <c r="J56" s="28">
        <f t="shared" si="13"/>
        <v>0.5</v>
      </c>
      <c r="K56" s="28">
        <f t="shared" si="14"/>
        <v>0</v>
      </c>
      <c r="L56" s="28">
        <f t="shared" si="0"/>
        <v>0</v>
      </c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</row>
    <row r="57" spans="1:43" s="102" customFormat="1" ht="40.5" customHeight="1">
      <c r="A57" s="106" t="s">
        <v>75</v>
      </c>
      <c r="B57" s="4" t="s">
        <v>207</v>
      </c>
      <c r="C57" s="4" t="s">
        <v>35</v>
      </c>
      <c r="D57" s="4" t="s">
        <v>37</v>
      </c>
      <c r="E57" s="4" t="s">
        <v>209</v>
      </c>
      <c r="F57" s="4" t="s">
        <v>109</v>
      </c>
      <c r="G57" s="69" t="s">
        <v>17</v>
      </c>
      <c r="H57" s="69" t="s">
        <v>32</v>
      </c>
      <c r="I57" s="69" t="s">
        <v>95</v>
      </c>
      <c r="J57" s="74">
        <f>'Прил 2'!J59</f>
        <v>0.5</v>
      </c>
      <c r="K57" s="74">
        <f>'Прил 2'!K59</f>
        <v>0</v>
      </c>
      <c r="L57" s="74">
        <f t="shared" si="0"/>
        <v>0</v>
      </c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</row>
    <row r="58" spans="1:43" ht="20.25" customHeight="1">
      <c r="A58" s="56" t="s">
        <v>143</v>
      </c>
      <c r="B58" s="4" t="s">
        <v>34</v>
      </c>
      <c r="C58" s="4"/>
      <c r="D58" s="5"/>
      <c r="E58" s="5"/>
      <c r="F58" s="5"/>
      <c r="G58" s="4"/>
      <c r="H58" s="4"/>
      <c r="I58" s="103"/>
      <c r="J58" s="28">
        <f>J59+J72</f>
        <v>1842.2582299999999</v>
      </c>
      <c r="K58" s="28">
        <f>K59+K72</f>
        <v>1746.662</v>
      </c>
      <c r="L58" s="28">
        <f t="shared" si="0"/>
        <v>94.810921268078701</v>
      </c>
    </row>
    <row r="59" spans="1:43" ht="15.75">
      <c r="A59" s="104" t="s">
        <v>135</v>
      </c>
      <c r="B59" s="4">
        <v>65</v>
      </c>
      <c r="C59" s="4">
        <v>1</v>
      </c>
      <c r="D59" s="52"/>
      <c r="E59" s="52"/>
      <c r="F59" s="52"/>
      <c r="G59" s="4"/>
      <c r="H59" s="4"/>
      <c r="I59" s="103"/>
      <c r="J59" s="28">
        <f>J60+J66</f>
        <v>615.26785999999993</v>
      </c>
      <c r="K59" s="28">
        <f>K60+K66</f>
        <v>593.66599999999994</v>
      </c>
      <c r="L59" s="28">
        <f t="shared" si="0"/>
        <v>96.489031622747206</v>
      </c>
    </row>
    <row r="60" spans="1:43" ht="31.5">
      <c r="A60" s="104" t="s">
        <v>36</v>
      </c>
      <c r="B60" s="5" t="s">
        <v>34</v>
      </c>
      <c r="C60" s="5" t="s">
        <v>24</v>
      </c>
      <c r="D60" s="5" t="s">
        <v>37</v>
      </c>
      <c r="E60" s="5" t="s">
        <v>38</v>
      </c>
      <c r="F60" s="5"/>
      <c r="G60" s="5"/>
      <c r="H60" s="5"/>
      <c r="I60" s="5"/>
      <c r="J60" s="28">
        <f>J63</f>
        <v>271.39099999999996</v>
      </c>
      <c r="K60" s="28">
        <f>K63</f>
        <v>249.79</v>
      </c>
      <c r="L60" s="28">
        <f t="shared" si="0"/>
        <v>92.04063509843732</v>
      </c>
    </row>
    <row r="61" spans="1:43" ht="63">
      <c r="A61" s="60" t="s">
        <v>110</v>
      </c>
      <c r="B61" s="4">
        <v>65</v>
      </c>
      <c r="C61" s="4">
        <v>1</v>
      </c>
      <c r="D61" s="5" t="s">
        <v>37</v>
      </c>
      <c r="E61" s="4">
        <v>41150</v>
      </c>
      <c r="F61" s="5" t="s">
        <v>112</v>
      </c>
      <c r="G61" s="5"/>
      <c r="H61" s="5"/>
      <c r="I61" s="5"/>
      <c r="J61" s="28">
        <f>J62</f>
        <v>271.39099999999996</v>
      </c>
      <c r="K61" s="28">
        <f t="shared" ref="K61:L61" si="15">K62</f>
        <v>249.79</v>
      </c>
      <c r="L61" s="28">
        <f t="shared" si="0"/>
        <v>92.04063509843732</v>
      </c>
    </row>
    <row r="62" spans="1:43" ht="31.5">
      <c r="A62" s="60" t="s">
        <v>111</v>
      </c>
      <c r="B62" s="4">
        <v>65</v>
      </c>
      <c r="C62" s="4">
        <v>1</v>
      </c>
      <c r="D62" s="5" t="s">
        <v>37</v>
      </c>
      <c r="E62" s="4">
        <v>41150</v>
      </c>
      <c r="F62" s="5" t="s">
        <v>113</v>
      </c>
      <c r="G62" s="5"/>
      <c r="H62" s="5"/>
      <c r="I62" s="5"/>
      <c r="J62" s="28">
        <f>J63</f>
        <v>271.39099999999996</v>
      </c>
      <c r="K62" s="28">
        <f t="shared" ref="K62:L62" si="16">K63</f>
        <v>249.79</v>
      </c>
      <c r="L62" s="28">
        <f t="shared" si="0"/>
        <v>92.04063509843732</v>
      </c>
    </row>
    <row r="63" spans="1:43" ht="15.75">
      <c r="A63" s="104" t="s">
        <v>16</v>
      </c>
      <c r="B63" s="4">
        <v>65</v>
      </c>
      <c r="C63" s="4">
        <v>1</v>
      </c>
      <c r="D63" s="5" t="s">
        <v>37</v>
      </c>
      <c r="E63" s="4">
        <v>41150</v>
      </c>
      <c r="F63" s="4" t="s">
        <v>113</v>
      </c>
      <c r="G63" s="4" t="s">
        <v>17</v>
      </c>
      <c r="H63" s="4"/>
      <c r="I63" s="5"/>
      <c r="J63" s="28">
        <f>J64</f>
        <v>271.39099999999996</v>
      </c>
      <c r="K63" s="28">
        <f t="shared" ref="K63:L64" si="17">K64</f>
        <v>249.79</v>
      </c>
      <c r="L63" s="28">
        <f t="shared" si="0"/>
        <v>92.04063509843732</v>
      </c>
    </row>
    <row r="64" spans="1:43" ht="31.5">
      <c r="A64" s="104" t="s">
        <v>33</v>
      </c>
      <c r="B64" s="4">
        <v>65</v>
      </c>
      <c r="C64" s="4">
        <v>1</v>
      </c>
      <c r="D64" s="5" t="s">
        <v>37</v>
      </c>
      <c r="E64" s="4">
        <v>41150</v>
      </c>
      <c r="F64" s="4" t="s">
        <v>113</v>
      </c>
      <c r="G64" s="4" t="s">
        <v>17</v>
      </c>
      <c r="H64" s="4" t="s">
        <v>28</v>
      </c>
      <c r="I64" s="5"/>
      <c r="J64" s="28">
        <f>J65</f>
        <v>271.39099999999996</v>
      </c>
      <c r="K64" s="28">
        <f t="shared" si="17"/>
        <v>249.79</v>
      </c>
      <c r="L64" s="28">
        <f t="shared" si="0"/>
        <v>92.04063509843732</v>
      </c>
    </row>
    <row r="65" spans="1:12" ht="31.5">
      <c r="A65" s="106" t="s">
        <v>75</v>
      </c>
      <c r="B65" s="52">
        <v>65</v>
      </c>
      <c r="C65" s="52">
        <v>1</v>
      </c>
      <c r="D65" s="69" t="s">
        <v>37</v>
      </c>
      <c r="E65" s="52" t="s">
        <v>38</v>
      </c>
      <c r="F65" s="52" t="s">
        <v>113</v>
      </c>
      <c r="G65" s="52" t="s">
        <v>17</v>
      </c>
      <c r="H65" s="52" t="s">
        <v>28</v>
      </c>
      <c r="I65" s="69" t="s">
        <v>95</v>
      </c>
      <c r="J65" s="74">
        <f>'Прил 2'!J15</f>
        <v>271.39099999999996</v>
      </c>
      <c r="K65" s="74">
        <f>'Прил 2'!K15</f>
        <v>249.79</v>
      </c>
      <c r="L65" s="74">
        <f t="shared" si="0"/>
        <v>92.04063509843732</v>
      </c>
    </row>
    <row r="66" spans="1:12" ht="47.25">
      <c r="A66" s="6" t="s">
        <v>188</v>
      </c>
      <c r="B66" s="76" t="s">
        <v>34</v>
      </c>
      <c r="C66" s="4" t="s">
        <v>24</v>
      </c>
      <c r="D66" s="5" t="s">
        <v>37</v>
      </c>
      <c r="E66" s="57" t="s">
        <v>189</v>
      </c>
      <c r="F66" s="4"/>
      <c r="G66" s="4"/>
      <c r="H66" s="4"/>
      <c r="I66" s="5"/>
      <c r="J66" s="28">
        <f>J67</f>
        <v>343.87685999999997</v>
      </c>
      <c r="K66" s="28">
        <f t="shared" ref="K66:L70" si="18">K67</f>
        <v>343.87599999999998</v>
      </c>
      <c r="L66" s="28">
        <f t="shared" si="0"/>
        <v>99.99974991047668</v>
      </c>
    </row>
    <row r="67" spans="1:12" ht="63">
      <c r="A67" s="142" t="s">
        <v>110</v>
      </c>
      <c r="B67" s="76" t="s">
        <v>34</v>
      </c>
      <c r="C67" s="4" t="s">
        <v>24</v>
      </c>
      <c r="D67" s="5" t="s">
        <v>37</v>
      </c>
      <c r="E67" s="57" t="s">
        <v>189</v>
      </c>
      <c r="F67" s="4" t="s">
        <v>112</v>
      </c>
      <c r="G67" s="4"/>
      <c r="H67" s="4"/>
      <c r="I67" s="5"/>
      <c r="J67" s="28">
        <f>J68</f>
        <v>343.87685999999997</v>
      </c>
      <c r="K67" s="28">
        <f t="shared" si="18"/>
        <v>343.87599999999998</v>
      </c>
      <c r="L67" s="28">
        <f t="shared" si="0"/>
        <v>99.99974991047668</v>
      </c>
    </row>
    <row r="68" spans="1:12" ht="31.5">
      <c r="A68" s="142" t="s">
        <v>111</v>
      </c>
      <c r="B68" s="76" t="s">
        <v>34</v>
      </c>
      <c r="C68" s="4" t="s">
        <v>24</v>
      </c>
      <c r="D68" s="5" t="s">
        <v>37</v>
      </c>
      <c r="E68" s="57" t="s">
        <v>189</v>
      </c>
      <c r="F68" s="4" t="s">
        <v>113</v>
      </c>
      <c r="G68" s="4"/>
      <c r="H68" s="4"/>
      <c r="I68" s="5"/>
      <c r="J68" s="28">
        <f>J69</f>
        <v>343.87685999999997</v>
      </c>
      <c r="K68" s="28">
        <f t="shared" si="18"/>
        <v>343.87599999999998</v>
      </c>
      <c r="L68" s="28">
        <f t="shared" si="0"/>
        <v>99.99974991047668</v>
      </c>
    </row>
    <row r="69" spans="1:12" ht="15.75">
      <c r="A69" s="147" t="s">
        <v>16</v>
      </c>
      <c r="B69" s="76" t="s">
        <v>34</v>
      </c>
      <c r="C69" s="4" t="s">
        <v>24</v>
      </c>
      <c r="D69" s="5" t="s">
        <v>37</v>
      </c>
      <c r="E69" s="57" t="s">
        <v>189</v>
      </c>
      <c r="F69" s="4" t="s">
        <v>113</v>
      </c>
      <c r="G69" s="4" t="s">
        <v>17</v>
      </c>
      <c r="H69" s="4"/>
      <c r="I69" s="5"/>
      <c r="J69" s="28">
        <f>J70</f>
        <v>343.87685999999997</v>
      </c>
      <c r="K69" s="28">
        <f t="shared" si="18"/>
        <v>343.87599999999998</v>
      </c>
      <c r="L69" s="28">
        <f t="shared" si="0"/>
        <v>99.99974991047668</v>
      </c>
    </row>
    <row r="70" spans="1:12" ht="31.5">
      <c r="A70" s="147" t="s">
        <v>33</v>
      </c>
      <c r="B70" s="76" t="s">
        <v>34</v>
      </c>
      <c r="C70" s="4" t="s">
        <v>24</v>
      </c>
      <c r="D70" s="5" t="s">
        <v>37</v>
      </c>
      <c r="E70" s="57" t="s">
        <v>189</v>
      </c>
      <c r="F70" s="4" t="s">
        <v>113</v>
      </c>
      <c r="G70" s="4" t="s">
        <v>17</v>
      </c>
      <c r="H70" s="4" t="s">
        <v>28</v>
      </c>
      <c r="I70" s="5"/>
      <c r="J70" s="28">
        <f>J71</f>
        <v>343.87685999999997</v>
      </c>
      <c r="K70" s="28">
        <f t="shared" si="18"/>
        <v>343.87599999999998</v>
      </c>
      <c r="L70" s="28">
        <f t="shared" si="0"/>
        <v>99.99974991047668</v>
      </c>
    </row>
    <row r="71" spans="1:12" ht="31.5">
      <c r="A71" s="106" t="s">
        <v>75</v>
      </c>
      <c r="B71" s="75" t="s">
        <v>34</v>
      </c>
      <c r="C71" s="52" t="s">
        <v>24</v>
      </c>
      <c r="D71" s="69" t="s">
        <v>37</v>
      </c>
      <c r="E71" s="55" t="s">
        <v>189</v>
      </c>
      <c r="F71" s="52" t="s">
        <v>113</v>
      </c>
      <c r="G71" s="52" t="s">
        <v>17</v>
      </c>
      <c r="H71" s="52" t="s">
        <v>28</v>
      </c>
      <c r="I71" s="69" t="s">
        <v>95</v>
      </c>
      <c r="J71" s="74">
        <f>'Прил 2'!J18</f>
        <v>343.87685999999997</v>
      </c>
      <c r="K71" s="74">
        <f>'Прил 2'!K18</f>
        <v>343.87599999999998</v>
      </c>
      <c r="L71" s="74">
        <f t="shared" ref="L71:L105" si="19">K71/J71*100</f>
        <v>99.99974991047668</v>
      </c>
    </row>
    <row r="72" spans="1:12" ht="31.5">
      <c r="A72" s="104" t="s">
        <v>140</v>
      </c>
      <c r="B72" s="4" t="s">
        <v>34</v>
      </c>
      <c r="C72" s="4" t="s">
        <v>25</v>
      </c>
      <c r="D72" s="5"/>
      <c r="E72" s="4"/>
      <c r="F72" s="4"/>
      <c r="G72" s="4"/>
      <c r="H72" s="4"/>
      <c r="I72" s="5"/>
      <c r="J72" s="28">
        <f>J73+J79+J94</f>
        <v>1226.99037</v>
      </c>
      <c r="K72" s="28">
        <f>K73+K79+K94</f>
        <v>1152.9960000000001</v>
      </c>
      <c r="L72" s="28">
        <f t="shared" si="19"/>
        <v>93.96944166725612</v>
      </c>
    </row>
    <row r="73" spans="1:12" ht="30.75" customHeight="1">
      <c r="A73" s="104" t="s">
        <v>39</v>
      </c>
      <c r="B73" s="4" t="s">
        <v>34</v>
      </c>
      <c r="C73" s="4" t="s">
        <v>25</v>
      </c>
      <c r="D73" s="5" t="s">
        <v>37</v>
      </c>
      <c r="E73" s="4" t="s">
        <v>40</v>
      </c>
      <c r="F73" s="4"/>
      <c r="G73" s="4"/>
      <c r="H73" s="4"/>
      <c r="I73" s="5"/>
      <c r="J73" s="28">
        <f>J74</f>
        <v>302.91822999999999</v>
      </c>
      <c r="K73" s="28">
        <f>K76</f>
        <v>302.84899999999999</v>
      </c>
      <c r="L73" s="28">
        <f t="shared" si="19"/>
        <v>99.977145647523429</v>
      </c>
    </row>
    <row r="74" spans="1:12" ht="67.900000000000006" customHeight="1">
      <c r="A74" s="60" t="s">
        <v>110</v>
      </c>
      <c r="B74" s="4" t="s">
        <v>34</v>
      </c>
      <c r="C74" s="4" t="s">
        <v>25</v>
      </c>
      <c r="D74" s="5" t="s">
        <v>37</v>
      </c>
      <c r="E74" s="4" t="s">
        <v>40</v>
      </c>
      <c r="F74" s="4" t="s">
        <v>112</v>
      </c>
      <c r="G74" s="4"/>
      <c r="H74" s="4"/>
      <c r="I74" s="5"/>
      <c r="J74" s="28">
        <f>J75</f>
        <v>302.91822999999999</v>
      </c>
      <c r="K74" s="28">
        <f t="shared" ref="K74:L74" si="20">K75</f>
        <v>302.84899999999999</v>
      </c>
      <c r="L74" s="28">
        <f t="shared" si="19"/>
        <v>99.977145647523429</v>
      </c>
    </row>
    <row r="75" spans="1:12" ht="30.75" customHeight="1">
      <c r="A75" s="60" t="s">
        <v>111</v>
      </c>
      <c r="B75" s="4" t="s">
        <v>34</v>
      </c>
      <c r="C75" s="4" t="s">
        <v>25</v>
      </c>
      <c r="D75" s="5" t="s">
        <v>37</v>
      </c>
      <c r="E75" s="4" t="s">
        <v>40</v>
      </c>
      <c r="F75" s="4" t="s">
        <v>113</v>
      </c>
      <c r="G75" s="4"/>
      <c r="H75" s="4"/>
      <c r="I75" s="5"/>
      <c r="J75" s="28">
        <f>J76</f>
        <v>302.91822999999999</v>
      </c>
      <c r="K75" s="28">
        <f t="shared" ref="K75:L75" si="21">K76</f>
        <v>302.84899999999999</v>
      </c>
      <c r="L75" s="28">
        <f t="shared" si="19"/>
        <v>99.977145647523429</v>
      </c>
    </row>
    <row r="76" spans="1:12" ht="15.75">
      <c r="A76" s="104" t="s">
        <v>16</v>
      </c>
      <c r="B76" s="4" t="s">
        <v>34</v>
      </c>
      <c r="C76" s="4" t="s">
        <v>25</v>
      </c>
      <c r="D76" s="5" t="s">
        <v>37</v>
      </c>
      <c r="E76" s="4" t="s">
        <v>40</v>
      </c>
      <c r="F76" s="4" t="s">
        <v>113</v>
      </c>
      <c r="G76" s="4" t="s">
        <v>17</v>
      </c>
      <c r="H76" s="4"/>
      <c r="I76" s="5"/>
      <c r="J76" s="28">
        <f>J77</f>
        <v>302.91822999999999</v>
      </c>
      <c r="K76" s="28">
        <f t="shared" ref="K76:L77" si="22">K77</f>
        <v>302.84899999999999</v>
      </c>
      <c r="L76" s="28">
        <f t="shared" si="19"/>
        <v>99.977145647523429</v>
      </c>
    </row>
    <row r="77" spans="1:12" ht="54.6" customHeight="1">
      <c r="A77" s="104" t="s">
        <v>67</v>
      </c>
      <c r="B77" s="4" t="s">
        <v>34</v>
      </c>
      <c r="C77" s="5" t="s">
        <v>25</v>
      </c>
      <c r="D77" s="5" t="s">
        <v>37</v>
      </c>
      <c r="E77" s="5">
        <v>41110</v>
      </c>
      <c r="F77" s="5" t="s">
        <v>113</v>
      </c>
      <c r="G77" s="5" t="s">
        <v>17</v>
      </c>
      <c r="H77" s="5" t="s">
        <v>18</v>
      </c>
      <c r="I77" s="5"/>
      <c r="J77" s="28">
        <f>J78</f>
        <v>302.91822999999999</v>
      </c>
      <c r="K77" s="28">
        <f t="shared" si="22"/>
        <v>302.84899999999999</v>
      </c>
      <c r="L77" s="28">
        <f t="shared" si="19"/>
        <v>99.977145647523429</v>
      </c>
    </row>
    <row r="78" spans="1:12" ht="31.5">
      <c r="A78" s="106" t="s">
        <v>75</v>
      </c>
      <c r="B78" s="52" t="s">
        <v>34</v>
      </c>
      <c r="C78" s="69" t="s">
        <v>25</v>
      </c>
      <c r="D78" s="69" t="s">
        <v>37</v>
      </c>
      <c r="E78" s="69" t="s">
        <v>40</v>
      </c>
      <c r="F78" s="69" t="s">
        <v>113</v>
      </c>
      <c r="G78" s="52" t="s">
        <v>17</v>
      </c>
      <c r="H78" s="52" t="s">
        <v>18</v>
      </c>
      <c r="I78" s="69" t="s">
        <v>95</v>
      </c>
      <c r="J78" s="74">
        <f>'Прил 2'!J24</f>
        <v>302.91822999999999</v>
      </c>
      <c r="K78" s="74">
        <f>'Прил 2'!K24</f>
        <v>302.84899999999999</v>
      </c>
      <c r="L78" s="74">
        <f t="shared" si="19"/>
        <v>99.977145647523429</v>
      </c>
    </row>
    <row r="79" spans="1:12" ht="15.75">
      <c r="A79" s="104" t="s">
        <v>41</v>
      </c>
      <c r="B79" s="5" t="s">
        <v>34</v>
      </c>
      <c r="C79" s="5" t="s">
        <v>25</v>
      </c>
      <c r="D79" s="5" t="s">
        <v>37</v>
      </c>
      <c r="E79" s="5" t="s">
        <v>42</v>
      </c>
      <c r="F79" s="5"/>
      <c r="G79" s="4"/>
      <c r="H79" s="4"/>
      <c r="I79" s="5"/>
      <c r="J79" s="28">
        <f>J82+J85</f>
        <v>195.62599999999998</v>
      </c>
      <c r="K79" s="28">
        <f t="shared" ref="K79:L79" si="23">K82+K85</f>
        <v>127.702</v>
      </c>
      <c r="L79" s="28">
        <f t="shared" si="19"/>
        <v>65.278643943034169</v>
      </c>
    </row>
    <row r="80" spans="1:12" ht="31.5">
      <c r="A80" s="59" t="s">
        <v>106</v>
      </c>
      <c r="B80" s="4" t="s">
        <v>34</v>
      </c>
      <c r="C80" s="5" t="s">
        <v>25</v>
      </c>
      <c r="D80" s="5" t="s">
        <v>37</v>
      </c>
      <c r="E80" s="5" t="s">
        <v>42</v>
      </c>
      <c r="F80" s="5" t="s">
        <v>108</v>
      </c>
      <c r="G80" s="4"/>
      <c r="H80" s="4"/>
      <c r="I80" s="5"/>
      <c r="J80" s="28">
        <f>J81</f>
        <v>163.59899999999999</v>
      </c>
      <c r="K80" s="28">
        <f t="shared" ref="K80:L80" si="24">K81</f>
        <v>96.45</v>
      </c>
      <c r="L80" s="28">
        <f t="shared" si="19"/>
        <v>58.95512808758</v>
      </c>
    </row>
    <row r="81" spans="1:12" ht="31.5">
      <c r="A81" s="59" t="s">
        <v>107</v>
      </c>
      <c r="B81" s="4" t="s">
        <v>34</v>
      </c>
      <c r="C81" s="5" t="s">
        <v>25</v>
      </c>
      <c r="D81" s="5" t="s">
        <v>37</v>
      </c>
      <c r="E81" s="5" t="s">
        <v>42</v>
      </c>
      <c r="F81" s="5" t="s">
        <v>109</v>
      </c>
      <c r="G81" s="4"/>
      <c r="H81" s="4"/>
      <c r="I81" s="5"/>
      <c r="J81" s="28">
        <f>J82</f>
        <v>163.59899999999999</v>
      </c>
      <c r="K81" s="28">
        <f t="shared" ref="K81:L81" si="25">K82</f>
        <v>96.45</v>
      </c>
      <c r="L81" s="28">
        <f t="shared" si="19"/>
        <v>58.95512808758</v>
      </c>
    </row>
    <row r="82" spans="1:12" ht="15.75">
      <c r="A82" s="104" t="s">
        <v>16</v>
      </c>
      <c r="B82" s="4" t="s">
        <v>34</v>
      </c>
      <c r="C82" s="5" t="s">
        <v>25</v>
      </c>
      <c r="D82" s="5" t="s">
        <v>37</v>
      </c>
      <c r="E82" s="5" t="s">
        <v>42</v>
      </c>
      <c r="F82" s="5" t="s">
        <v>109</v>
      </c>
      <c r="G82" s="4" t="s">
        <v>17</v>
      </c>
      <c r="H82" s="4"/>
      <c r="I82" s="5"/>
      <c r="J82" s="28">
        <f>J83</f>
        <v>163.59899999999999</v>
      </c>
      <c r="K82" s="28">
        <f t="shared" ref="K82:L83" si="26">K83</f>
        <v>96.45</v>
      </c>
      <c r="L82" s="28">
        <f t="shared" si="19"/>
        <v>58.95512808758</v>
      </c>
    </row>
    <row r="83" spans="1:12" ht="52.15" customHeight="1">
      <c r="A83" s="104" t="s">
        <v>67</v>
      </c>
      <c r="B83" s="4" t="s">
        <v>34</v>
      </c>
      <c r="C83" s="5" t="s">
        <v>25</v>
      </c>
      <c r="D83" s="5" t="s">
        <v>37</v>
      </c>
      <c r="E83" s="5" t="s">
        <v>42</v>
      </c>
      <c r="F83" s="5" t="s">
        <v>109</v>
      </c>
      <c r="G83" s="4" t="s">
        <v>17</v>
      </c>
      <c r="H83" s="4" t="s">
        <v>18</v>
      </c>
      <c r="I83" s="5"/>
      <c r="J83" s="28">
        <f>J84</f>
        <v>163.59899999999999</v>
      </c>
      <c r="K83" s="28">
        <f t="shared" si="26"/>
        <v>96.45</v>
      </c>
      <c r="L83" s="28">
        <f t="shared" si="19"/>
        <v>58.95512808758</v>
      </c>
    </row>
    <row r="84" spans="1:12" ht="41.45" customHeight="1">
      <c r="A84" s="106" t="s">
        <v>75</v>
      </c>
      <c r="B84" s="52" t="s">
        <v>34</v>
      </c>
      <c r="C84" s="69" t="s">
        <v>25</v>
      </c>
      <c r="D84" s="69" t="s">
        <v>37</v>
      </c>
      <c r="E84" s="69" t="s">
        <v>42</v>
      </c>
      <c r="F84" s="69" t="s">
        <v>109</v>
      </c>
      <c r="G84" s="52" t="s">
        <v>17</v>
      </c>
      <c r="H84" s="52" t="s">
        <v>18</v>
      </c>
      <c r="I84" s="69" t="s">
        <v>95</v>
      </c>
      <c r="J84" s="74">
        <f>'Прил 2'!J26</f>
        <v>163.59899999999999</v>
      </c>
      <c r="K84" s="74">
        <f>'Прил 2'!K26</f>
        <v>96.45</v>
      </c>
      <c r="L84" s="74">
        <f t="shared" si="19"/>
        <v>58.95512808758</v>
      </c>
    </row>
    <row r="85" spans="1:12" ht="31.5">
      <c r="A85" s="59" t="s">
        <v>106</v>
      </c>
      <c r="B85" s="4" t="s">
        <v>34</v>
      </c>
      <c r="C85" s="5" t="s">
        <v>25</v>
      </c>
      <c r="D85" s="5" t="s">
        <v>37</v>
      </c>
      <c r="E85" s="5" t="s">
        <v>42</v>
      </c>
      <c r="F85" s="5" t="s">
        <v>115</v>
      </c>
      <c r="G85" s="4"/>
      <c r="H85" s="4"/>
      <c r="I85" s="5"/>
      <c r="J85" s="28">
        <f>J90+J86</f>
        <v>32.027000000000001</v>
      </c>
      <c r="K85" s="28">
        <f>K90</f>
        <v>31.251999999999999</v>
      </c>
      <c r="L85" s="28">
        <f t="shared" si="19"/>
        <v>97.580166734317913</v>
      </c>
    </row>
    <row r="86" spans="1:12" ht="15.75">
      <c r="A86" s="9" t="s">
        <v>217</v>
      </c>
      <c r="B86" s="148" t="s">
        <v>34</v>
      </c>
      <c r="C86" s="140" t="s">
        <v>25</v>
      </c>
      <c r="D86" s="5" t="s">
        <v>37</v>
      </c>
      <c r="E86" s="71" t="s">
        <v>42</v>
      </c>
      <c r="F86" s="5" t="s">
        <v>218</v>
      </c>
      <c r="G86" s="149"/>
      <c r="H86" s="143"/>
      <c r="I86" s="5"/>
      <c r="J86" s="28">
        <f>J87</f>
        <v>1</v>
      </c>
      <c r="K86" s="28">
        <f t="shared" ref="K86:L88" si="27">K87</f>
        <v>1</v>
      </c>
      <c r="L86" s="28">
        <f t="shared" si="19"/>
        <v>100</v>
      </c>
    </row>
    <row r="87" spans="1:12" ht="15.75">
      <c r="A87" s="147" t="s">
        <v>16</v>
      </c>
      <c r="B87" s="148" t="s">
        <v>34</v>
      </c>
      <c r="C87" s="140" t="s">
        <v>25</v>
      </c>
      <c r="D87" s="5" t="s">
        <v>37</v>
      </c>
      <c r="E87" s="71" t="s">
        <v>42</v>
      </c>
      <c r="F87" s="5" t="s">
        <v>218</v>
      </c>
      <c r="G87" s="149" t="s">
        <v>17</v>
      </c>
      <c r="H87" s="143"/>
      <c r="I87" s="5"/>
      <c r="J87" s="28">
        <f>J88</f>
        <v>1</v>
      </c>
      <c r="K87" s="28">
        <f t="shared" si="27"/>
        <v>1</v>
      </c>
      <c r="L87" s="28">
        <f t="shared" si="19"/>
        <v>100</v>
      </c>
    </row>
    <row r="88" spans="1:12" ht="47.25">
      <c r="A88" s="147" t="s">
        <v>67</v>
      </c>
      <c r="B88" s="148" t="s">
        <v>34</v>
      </c>
      <c r="C88" s="140" t="s">
        <v>25</v>
      </c>
      <c r="D88" s="5" t="s">
        <v>37</v>
      </c>
      <c r="E88" s="71" t="s">
        <v>42</v>
      </c>
      <c r="F88" s="5" t="s">
        <v>218</v>
      </c>
      <c r="G88" s="149" t="s">
        <v>17</v>
      </c>
      <c r="H88" s="143" t="s">
        <v>18</v>
      </c>
      <c r="I88" s="5"/>
      <c r="J88" s="28">
        <f>J89</f>
        <v>1</v>
      </c>
      <c r="K88" s="28">
        <f t="shared" si="27"/>
        <v>1</v>
      </c>
      <c r="L88" s="28">
        <f t="shared" si="19"/>
        <v>100</v>
      </c>
    </row>
    <row r="89" spans="1:12" ht="31.5">
      <c r="A89" s="106" t="s">
        <v>75</v>
      </c>
      <c r="B89" s="52" t="s">
        <v>34</v>
      </c>
      <c r="C89" s="69" t="s">
        <v>25</v>
      </c>
      <c r="D89" s="69" t="s">
        <v>37</v>
      </c>
      <c r="E89" s="69" t="s">
        <v>42</v>
      </c>
      <c r="F89" s="69" t="s">
        <v>218</v>
      </c>
      <c r="G89" s="52" t="s">
        <v>17</v>
      </c>
      <c r="H89" s="52" t="s">
        <v>18</v>
      </c>
      <c r="I89" s="69" t="s">
        <v>95</v>
      </c>
      <c r="J89" s="28">
        <f>'Прил 2'!J29</f>
        <v>1</v>
      </c>
      <c r="K89" s="28">
        <f>'Прил 2'!K29</f>
        <v>1</v>
      </c>
      <c r="L89" s="28">
        <f t="shared" si="19"/>
        <v>100</v>
      </c>
    </row>
    <row r="90" spans="1:12" ht="31.5">
      <c r="A90" s="59" t="s">
        <v>107</v>
      </c>
      <c r="B90" s="4" t="s">
        <v>34</v>
      </c>
      <c r="C90" s="5" t="s">
        <v>25</v>
      </c>
      <c r="D90" s="5" t="s">
        <v>37</v>
      </c>
      <c r="E90" s="5" t="s">
        <v>42</v>
      </c>
      <c r="F90" s="5" t="s">
        <v>119</v>
      </c>
      <c r="G90" s="4"/>
      <c r="H90" s="4"/>
      <c r="I90" s="5"/>
      <c r="J90" s="28">
        <f>J91</f>
        <v>31.027000000000001</v>
      </c>
      <c r="K90" s="28">
        <f t="shared" ref="K90:L92" si="28">K91</f>
        <v>31.251999999999999</v>
      </c>
      <c r="L90" s="28">
        <f t="shared" si="19"/>
        <v>100.72517484771328</v>
      </c>
    </row>
    <row r="91" spans="1:12" ht="15.75">
      <c r="A91" s="104" t="s">
        <v>16</v>
      </c>
      <c r="B91" s="4" t="s">
        <v>34</v>
      </c>
      <c r="C91" s="5" t="s">
        <v>25</v>
      </c>
      <c r="D91" s="5" t="s">
        <v>37</v>
      </c>
      <c r="E91" s="5" t="s">
        <v>42</v>
      </c>
      <c r="F91" s="5" t="s">
        <v>119</v>
      </c>
      <c r="G91" s="4" t="s">
        <v>17</v>
      </c>
      <c r="H91" s="4"/>
      <c r="I91" s="5"/>
      <c r="J91" s="28">
        <f>J92</f>
        <v>31.027000000000001</v>
      </c>
      <c r="K91" s="28">
        <f t="shared" si="28"/>
        <v>31.251999999999999</v>
      </c>
      <c r="L91" s="28">
        <f t="shared" si="19"/>
        <v>100.72517484771328</v>
      </c>
    </row>
    <row r="92" spans="1:12" ht="54.6" customHeight="1">
      <c r="A92" s="104" t="s">
        <v>67</v>
      </c>
      <c r="B92" s="4" t="s">
        <v>34</v>
      </c>
      <c r="C92" s="5" t="s">
        <v>25</v>
      </c>
      <c r="D92" s="5" t="s">
        <v>37</v>
      </c>
      <c r="E92" s="5" t="s">
        <v>42</v>
      </c>
      <c r="F92" s="5" t="s">
        <v>119</v>
      </c>
      <c r="G92" s="4" t="s">
        <v>17</v>
      </c>
      <c r="H92" s="4" t="s">
        <v>18</v>
      </c>
      <c r="I92" s="5"/>
      <c r="J92" s="28">
        <f>J93</f>
        <v>31.027000000000001</v>
      </c>
      <c r="K92" s="28">
        <f t="shared" si="28"/>
        <v>31.251999999999999</v>
      </c>
      <c r="L92" s="28">
        <f t="shared" si="19"/>
        <v>100.72517484771328</v>
      </c>
    </row>
    <row r="93" spans="1:12" ht="36.6" customHeight="1">
      <c r="A93" s="106" t="s">
        <v>75</v>
      </c>
      <c r="B93" s="52" t="s">
        <v>34</v>
      </c>
      <c r="C93" s="69" t="s">
        <v>25</v>
      </c>
      <c r="D93" s="69" t="s">
        <v>37</v>
      </c>
      <c r="E93" s="69" t="s">
        <v>42</v>
      </c>
      <c r="F93" s="69" t="s">
        <v>119</v>
      </c>
      <c r="G93" s="52" t="s">
        <v>17</v>
      </c>
      <c r="H93" s="52" t="s">
        <v>18</v>
      </c>
      <c r="I93" s="69" t="s">
        <v>95</v>
      </c>
      <c r="J93" s="74">
        <f>'Прил 2'!J30</f>
        <v>31.027000000000001</v>
      </c>
      <c r="K93" s="74">
        <f>'Прил 2'!K28</f>
        <v>31.251999999999999</v>
      </c>
      <c r="L93" s="74">
        <f t="shared" si="19"/>
        <v>100.72517484771328</v>
      </c>
    </row>
    <row r="94" spans="1:12" ht="36.6" customHeight="1">
      <c r="A94" s="6" t="s">
        <v>188</v>
      </c>
      <c r="B94" s="148" t="s">
        <v>34</v>
      </c>
      <c r="C94" s="140" t="s">
        <v>25</v>
      </c>
      <c r="D94" s="5" t="s">
        <v>37</v>
      </c>
      <c r="E94" s="71" t="s">
        <v>189</v>
      </c>
      <c r="F94" s="5"/>
      <c r="G94" s="149"/>
      <c r="H94" s="4"/>
      <c r="I94" s="150"/>
      <c r="J94" s="28">
        <f>J95+J100</f>
        <v>728.44614000000001</v>
      </c>
      <c r="K94" s="28">
        <f>K95+K100</f>
        <v>722.44500000000005</v>
      </c>
      <c r="L94" s="28">
        <f t="shared" si="19"/>
        <v>99.176172448384449</v>
      </c>
    </row>
    <row r="95" spans="1:12" ht="36.6" customHeight="1">
      <c r="A95" s="142" t="s">
        <v>110</v>
      </c>
      <c r="B95" s="148" t="s">
        <v>34</v>
      </c>
      <c r="C95" s="140" t="s">
        <v>25</v>
      </c>
      <c r="D95" s="5" t="s">
        <v>37</v>
      </c>
      <c r="E95" s="71" t="s">
        <v>189</v>
      </c>
      <c r="F95" s="5" t="s">
        <v>112</v>
      </c>
      <c r="G95" s="149"/>
      <c r="H95" s="4"/>
      <c r="I95" s="150"/>
      <c r="J95" s="28">
        <f>J96</f>
        <v>666.67247999999995</v>
      </c>
      <c r="K95" s="28">
        <f t="shared" ref="K94:L98" si="29">K96</f>
        <v>660.67200000000003</v>
      </c>
      <c r="L95" s="28">
        <f t="shared" si="19"/>
        <v>99.099935848559412</v>
      </c>
    </row>
    <row r="96" spans="1:12" ht="36.6" customHeight="1">
      <c r="A96" s="142" t="s">
        <v>111</v>
      </c>
      <c r="B96" s="148" t="s">
        <v>34</v>
      </c>
      <c r="C96" s="140" t="s">
        <v>25</v>
      </c>
      <c r="D96" s="5" t="s">
        <v>37</v>
      </c>
      <c r="E96" s="71" t="s">
        <v>189</v>
      </c>
      <c r="F96" s="5" t="s">
        <v>113</v>
      </c>
      <c r="G96" s="149"/>
      <c r="H96" s="4"/>
      <c r="I96" s="150"/>
      <c r="J96" s="28">
        <f>J97</f>
        <v>666.67247999999995</v>
      </c>
      <c r="K96" s="28">
        <f t="shared" si="29"/>
        <v>660.67200000000003</v>
      </c>
      <c r="L96" s="28">
        <f t="shared" si="19"/>
        <v>99.099935848559412</v>
      </c>
    </row>
    <row r="97" spans="1:12" ht="23.25" customHeight="1">
      <c r="A97" s="147" t="s">
        <v>16</v>
      </c>
      <c r="B97" s="148" t="s">
        <v>34</v>
      </c>
      <c r="C97" s="140" t="s">
        <v>25</v>
      </c>
      <c r="D97" s="5" t="s">
        <v>37</v>
      </c>
      <c r="E97" s="71" t="s">
        <v>189</v>
      </c>
      <c r="F97" s="5" t="s">
        <v>113</v>
      </c>
      <c r="G97" s="149" t="s">
        <v>17</v>
      </c>
      <c r="H97" s="4"/>
      <c r="I97" s="150"/>
      <c r="J97" s="28">
        <f>J98</f>
        <v>666.67247999999995</v>
      </c>
      <c r="K97" s="28">
        <f t="shared" si="29"/>
        <v>660.67200000000003</v>
      </c>
      <c r="L97" s="28">
        <f t="shared" si="19"/>
        <v>99.099935848559412</v>
      </c>
    </row>
    <row r="98" spans="1:12" ht="36.6" customHeight="1">
      <c r="A98" s="147" t="s">
        <v>67</v>
      </c>
      <c r="B98" s="148" t="s">
        <v>34</v>
      </c>
      <c r="C98" s="140" t="s">
        <v>25</v>
      </c>
      <c r="D98" s="5" t="s">
        <v>37</v>
      </c>
      <c r="E98" s="71" t="s">
        <v>189</v>
      </c>
      <c r="F98" s="5" t="s">
        <v>113</v>
      </c>
      <c r="G98" s="149" t="s">
        <v>17</v>
      </c>
      <c r="H98" s="4" t="s">
        <v>18</v>
      </c>
      <c r="I98" s="150"/>
      <c r="J98" s="28">
        <f>J99</f>
        <v>666.67247999999995</v>
      </c>
      <c r="K98" s="28">
        <f t="shared" si="29"/>
        <v>660.67200000000003</v>
      </c>
      <c r="L98" s="28">
        <f t="shared" si="19"/>
        <v>99.099935848559412</v>
      </c>
    </row>
    <row r="99" spans="1:12" ht="36.6" customHeight="1">
      <c r="A99" s="106" t="s">
        <v>75</v>
      </c>
      <c r="B99" s="75" t="s">
        <v>34</v>
      </c>
      <c r="C99" s="69" t="s">
        <v>25</v>
      </c>
      <c r="D99" s="69" t="s">
        <v>37</v>
      </c>
      <c r="E99" s="70" t="s">
        <v>189</v>
      </c>
      <c r="F99" s="69" t="s">
        <v>113</v>
      </c>
      <c r="G99" s="151" t="s">
        <v>17</v>
      </c>
      <c r="H99" s="52" t="s">
        <v>18</v>
      </c>
      <c r="I99" s="152" t="s">
        <v>95</v>
      </c>
      <c r="J99" s="74">
        <f>'Прил 2'!J33</f>
        <v>666.67247999999995</v>
      </c>
      <c r="K99" s="74">
        <f>'Прил 2'!K33</f>
        <v>660.67200000000003</v>
      </c>
      <c r="L99" s="74">
        <f t="shared" si="19"/>
        <v>99.099935848559412</v>
      </c>
    </row>
    <row r="100" spans="1:12" ht="36.6" customHeight="1">
      <c r="A100" s="59" t="s">
        <v>106</v>
      </c>
      <c r="B100" s="4" t="s">
        <v>34</v>
      </c>
      <c r="C100" s="5" t="s">
        <v>25</v>
      </c>
      <c r="D100" s="5" t="s">
        <v>37</v>
      </c>
      <c r="E100" s="71" t="s">
        <v>189</v>
      </c>
      <c r="F100" s="5" t="s">
        <v>115</v>
      </c>
      <c r="G100" s="151"/>
      <c r="H100" s="52"/>
      <c r="I100" s="152"/>
      <c r="J100" s="28">
        <f>J101</f>
        <v>61.773660000000007</v>
      </c>
      <c r="K100" s="28">
        <f t="shared" ref="K100:L103" si="30">K101</f>
        <v>61.773000000000003</v>
      </c>
      <c r="L100" s="28">
        <f t="shared" si="19"/>
        <v>99.998931583461285</v>
      </c>
    </row>
    <row r="101" spans="1:12" ht="36.6" customHeight="1">
      <c r="A101" s="59" t="s">
        <v>107</v>
      </c>
      <c r="B101" s="4" t="s">
        <v>34</v>
      </c>
      <c r="C101" s="5" t="s">
        <v>25</v>
      </c>
      <c r="D101" s="5" t="s">
        <v>37</v>
      </c>
      <c r="E101" s="71" t="s">
        <v>189</v>
      </c>
      <c r="F101" s="5" t="s">
        <v>119</v>
      </c>
      <c r="G101" s="4"/>
      <c r="H101" s="4"/>
      <c r="I101" s="152"/>
      <c r="J101" s="28">
        <f>J102</f>
        <v>61.773660000000007</v>
      </c>
      <c r="K101" s="28">
        <f t="shared" si="30"/>
        <v>61.773000000000003</v>
      </c>
      <c r="L101" s="28">
        <f t="shared" si="19"/>
        <v>99.998931583461285</v>
      </c>
    </row>
    <row r="102" spans="1:12" ht="20.25" customHeight="1">
      <c r="A102" s="104" t="s">
        <v>16</v>
      </c>
      <c r="B102" s="4" t="s">
        <v>34</v>
      </c>
      <c r="C102" s="5" t="s">
        <v>25</v>
      </c>
      <c r="D102" s="5" t="s">
        <v>37</v>
      </c>
      <c r="E102" s="71" t="s">
        <v>189</v>
      </c>
      <c r="F102" s="5" t="s">
        <v>119</v>
      </c>
      <c r="G102" s="4" t="s">
        <v>17</v>
      </c>
      <c r="H102" s="4"/>
      <c r="I102" s="152"/>
      <c r="J102" s="28">
        <f>J103</f>
        <v>61.773660000000007</v>
      </c>
      <c r="K102" s="28">
        <f t="shared" si="30"/>
        <v>61.773000000000003</v>
      </c>
      <c r="L102" s="28">
        <f t="shared" si="19"/>
        <v>99.998931583461285</v>
      </c>
    </row>
    <row r="103" spans="1:12" ht="36.6" customHeight="1">
      <c r="A103" s="104" t="s">
        <v>67</v>
      </c>
      <c r="B103" s="4" t="s">
        <v>34</v>
      </c>
      <c r="C103" s="5" t="s">
        <v>25</v>
      </c>
      <c r="D103" s="5" t="s">
        <v>37</v>
      </c>
      <c r="E103" s="71" t="s">
        <v>189</v>
      </c>
      <c r="F103" s="5" t="s">
        <v>119</v>
      </c>
      <c r="G103" s="4" t="s">
        <v>17</v>
      </c>
      <c r="H103" s="4" t="s">
        <v>18</v>
      </c>
      <c r="I103" s="152"/>
      <c r="J103" s="28">
        <f>J104</f>
        <v>61.773660000000007</v>
      </c>
      <c r="K103" s="28">
        <f t="shared" si="30"/>
        <v>61.773000000000003</v>
      </c>
      <c r="L103" s="28">
        <f t="shared" si="19"/>
        <v>99.998931583461285</v>
      </c>
    </row>
    <row r="104" spans="1:12" ht="36.6" customHeight="1">
      <c r="A104" s="106" t="s">
        <v>75</v>
      </c>
      <c r="B104" s="75" t="s">
        <v>34</v>
      </c>
      <c r="C104" s="69" t="s">
        <v>25</v>
      </c>
      <c r="D104" s="69" t="s">
        <v>37</v>
      </c>
      <c r="E104" s="70" t="s">
        <v>189</v>
      </c>
      <c r="F104" s="69" t="s">
        <v>119</v>
      </c>
      <c r="G104" s="151" t="s">
        <v>17</v>
      </c>
      <c r="H104" s="52" t="s">
        <v>18</v>
      </c>
      <c r="I104" s="152" t="s">
        <v>95</v>
      </c>
      <c r="J104" s="74">
        <f>'Прил 2'!J35</f>
        <v>61.773660000000007</v>
      </c>
      <c r="K104" s="74">
        <f>'Прил 2'!K35</f>
        <v>61.773000000000003</v>
      </c>
      <c r="L104" s="74">
        <f t="shared" si="19"/>
        <v>99.998931583461285</v>
      </c>
    </row>
    <row r="105" spans="1:12" ht="53.45" customHeight="1">
      <c r="A105" s="56" t="s">
        <v>136</v>
      </c>
      <c r="B105" s="107">
        <v>89</v>
      </c>
      <c r="C105" s="103"/>
      <c r="D105" s="5"/>
      <c r="E105" s="5"/>
      <c r="F105" s="5"/>
      <c r="G105" s="5"/>
      <c r="H105" s="5"/>
      <c r="I105" s="5"/>
      <c r="J105" s="28">
        <f>J106</f>
        <v>461.16895</v>
      </c>
      <c r="K105" s="28">
        <f>K106</f>
        <v>419.53800000000001</v>
      </c>
      <c r="L105" s="28">
        <f t="shared" si="19"/>
        <v>90.97273352856908</v>
      </c>
    </row>
    <row r="106" spans="1:12" ht="56.45" customHeight="1">
      <c r="A106" s="56" t="s">
        <v>137</v>
      </c>
      <c r="B106" s="107">
        <v>89</v>
      </c>
      <c r="C106" s="103" t="s">
        <v>24</v>
      </c>
      <c r="D106" s="5"/>
      <c r="E106" s="5"/>
      <c r="F106" s="5"/>
      <c r="G106" s="5"/>
      <c r="H106" s="5"/>
      <c r="I106" s="5"/>
      <c r="J106" s="28">
        <f>J107+J113+J119+J131+J137+J149+J160+J143+J125</f>
        <v>461.16895</v>
      </c>
      <c r="K106" s="28">
        <f>K107+K113+K119+K131+K137+K149+K160+K143+K125</f>
        <v>419.53800000000001</v>
      </c>
      <c r="L106" s="28">
        <f>K106/J106*100</f>
        <v>90.97273352856908</v>
      </c>
    </row>
    <row r="107" spans="1:12" ht="15.75">
      <c r="A107" s="104" t="s">
        <v>61</v>
      </c>
      <c r="B107" s="5">
        <v>89</v>
      </c>
      <c r="C107" s="5">
        <v>1</v>
      </c>
      <c r="D107" s="5" t="s">
        <v>37</v>
      </c>
      <c r="E107" s="5" t="s">
        <v>62</v>
      </c>
      <c r="F107" s="5"/>
      <c r="G107" s="5"/>
      <c r="H107" s="5"/>
      <c r="I107" s="5"/>
      <c r="J107" s="28">
        <f>J110</f>
        <v>127.73177</v>
      </c>
      <c r="K107" s="28">
        <f>K110</f>
        <v>127.7</v>
      </c>
      <c r="L107" s="28">
        <f t="shared" ref="L107:L165" si="31">K107/J107*100</f>
        <v>99.97512756614897</v>
      </c>
    </row>
    <row r="108" spans="1:12" ht="15.75">
      <c r="A108" s="56" t="s">
        <v>102</v>
      </c>
      <c r="B108" s="5">
        <v>89</v>
      </c>
      <c r="C108" s="5">
        <v>1</v>
      </c>
      <c r="D108" s="5" t="s">
        <v>37</v>
      </c>
      <c r="E108" s="5" t="s">
        <v>62</v>
      </c>
      <c r="F108" s="5" t="s">
        <v>104</v>
      </c>
      <c r="G108" s="5"/>
      <c r="H108" s="5"/>
      <c r="I108" s="5"/>
      <c r="J108" s="28">
        <f>J109</f>
        <v>127.73177</v>
      </c>
      <c r="K108" s="28">
        <f t="shared" ref="K108" si="32">K109</f>
        <v>127.7</v>
      </c>
      <c r="L108" s="28">
        <f t="shared" si="31"/>
        <v>99.97512756614897</v>
      </c>
    </row>
    <row r="109" spans="1:12" ht="15.75">
      <c r="A109" s="56" t="s">
        <v>103</v>
      </c>
      <c r="B109" s="5">
        <v>89</v>
      </c>
      <c r="C109" s="5">
        <v>1</v>
      </c>
      <c r="D109" s="5" t="s">
        <v>37</v>
      </c>
      <c r="E109" s="5" t="s">
        <v>62</v>
      </c>
      <c r="F109" s="5" t="s">
        <v>105</v>
      </c>
      <c r="G109" s="5"/>
      <c r="H109" s="5"/>
      <c r="I109" s="5"/>
      <c r="J109" s="28">
        <f>J110</f>
        <v>127.73177</v>
      </c>
      <c r="K109" s="28">
        <f t="shared" ref="K109" si="33">K110</f>
        <v>127.7</v>
      </c>
      <c r="L109" s="28">
        <f t="shared" si="31"/>
        <v>99.97512756614897</v>
      </c>
    </row>
    <row r="110" spans="1:12" ht="15.75">
      <c r="A110" s="104" t="s">
        <v>60</v>
      </c>
      <c r="B110" s="5">
        <v>89</v>
      </c>
      <c r="C110" s="5">
        <v>1</v>
      </c>
      <c r="D110" s="5" t="s">
        <v>37</v>
      </c>
      <c r="E110" s="5" t="s">
        <v>62</v>
      </c>
      <c r="F110" s="5" t="s">
        <v>105</v>
      </c>
      <c r="G110" s="5" t="s">
        <v>31</v>
      </c>
      <c r="H110" s="5"/>
      <c r="I110" s="5"/>
      <c r="J110" s="28">
        <f>J111</f>
        <v>127.73177</v>
      </c>
      <c r="K110" s="28">
        <f t="shared" ref="K110:K111" si="34">K111</f>
        <v>127.7</v>
      </c>
      <c r="L110" s="28">
        <f t="shared" si="31"/>
        <v>99.97512756614897</v>
      </c>
    </row>
    <row r="111" spans="1:12" ht="15.75">
      <c r="A111" s="104" t="s">
        <v>27</v>
      </c>
      <c r="B111" s="5">
        <v>89</v>
      </c>
      <c r="C111" s="5">
        <v>1</v>
      </c>
      <c r="D111" s="5" t="s">
        <v>37</v>
      </c>
      <c r="E111" s="5" t="s">
        <v>62</v>
      </c>
      <c r="F111" s="5" t="s">
        <v>105</v>
      </c>
      <c r="G111" s="5" t="s">
        <v>31</v>
      </c>
      <c r="H111" s="5" t="s">
        <v>17</v>
      </c>
      <c r="I111" s="5"/>
      <c r="J111" s="28">
        <f>J112</f>
        <v>127.73177</v>
      </c>
      <c r="K111" s="28">
        <f t="shared" si="34"/>
        <v>127.7</v>
      </c>
      <c r="L111" s="28">
        <f t="shared" si="31"/>
        <v>99.97512756614897</v>
      </c>
    </row>
    <row r="112" spans="1:12" ht="37.9" customHeight="1">
      <c r="A112" s="106" t="s">
        <v>75</v>
      </c>
      <c r="B112" s="69">
        <v>89</v>
      </c>
      <c r="C112" s="69">
        <v>1</v>
      </c>
      <c r="D112" s="69" t="s">
        <v>37</v>
      </c>
      <c r="E112" s="69" t="s">
        <v>62</v>
      </c>
      <c r="F112" s="69" t="s">
        <v>105</v>
      </c>
      <c r="G112" s="69" t="s">
        <v>31</v>
      </c>
      <c r="H112" s="69" t="s">
        <v>17</v>
      </c>
      <c r="I112" s="69" t="s">
        <v>95</v>
      </c>
      <c r="J112" s="74">
        <f>'Прил 2'!J117</f>
        <v>127.73177</v>
      </c>
      <c r="K112" s="74">
        <f>'Прил 2'!K117</f>
        <v>127.7</v>
      </c>
      <c r="L112" s="74">
        <f t="shared" si="31"/>
        <v>99.97512756614897</v>
      </c>
    </row>
    <row r="113" spans="1:12" ht="52.9" customHeight="1">
      <c r="A113" s="59" t="s">
        <v>116</v>
      </c>
      <c r="B113" s="4">
        <v>89</v>
      </c>
      <c r="C113" s="5" t="s">
        <v>24</v>
      </c>
      <c r="D113" s="5" t="s">
        <v>37</v>
      </c>
      <c r="E113" s="5" t="s">
        <v>47</v>
      </c>
      <c r="F113" s="5"/>
      <c r="G113" s="5"/>
      <c r="H113" s="5"/>
      <c r="I113" s="5"/>
      <c r="J113" s="28">
        <f>J116</f>
        <v>5</v>
      </c>
      <c r="K113" s="28">
        <f>K116</f>
        <v>0</v>
      </c>
      <c r="L113" s="28">
        <f t="shared" si="31"/>
        <v>0</v>
      </c>
    </row>
    <row r="114" spans="1:12" ht="21.6" customHeight="1">
      <c r="A114" s="64" t="s">
        <v>114</v>
      </c>
      <c r="B114" s="4" t="s">
        <v>49</v>
      </c>
      <c r="C114" s="5" t="s">
        <v>24</v>
      </c>
      <c r="D114" s="5" t="s">
        <v>37</v>
      </c>
      <c r="E114" s="5" t="s">
        <v>47</v>
      </c>
      <c r="F114" s="5" t="s">
        <v>115</v>
      </c>
      <c r="G114" s="5"/>
      <c r="H114" s="5"/>
      <c r="I114" s="5"/>
      <c r="J114" s="28">
        <f>J115</f>
        <v>5</v>
      </c>
      <c r="K114" s="28">
        <f t="shared" ref="K114" si="35">K115</f>
        <v>0</v>
      </c>
      <c r="L114" s="28">
        <f t="shared" si="31"/>
        <v>0</v>
      </c>
    </row>
    <row r="115" spans="1:12" ht="22.15" customHeight="1">
      <c r="A115" s="59" t="s">
        <v>48</v>
      </c>
      <c r="B115" s="4" t="s">
        <v>49</v>
      </c>
      <c r="C115" s="5" t="s">
        <v>24</v>
      </c>
      <c r="D115" s="5" t="s">
        <v>37</v>
      </c>
      <c r="E115" s="5" t="s">
        <v>47</v>
      </c>
      <c r="F115" s="5" t="s">
        <v>50</v>
      </c>
      <c r="G115" s="5"/>
      <c r="H115" s="5"/>
      <c r="I115" s="5"/>
      <c r="J115" s="28">
        <f>J116</f>
        <v>5</v>
      </c>
      <c r="K115" s="28">
        <f t="shared" ref="K115" si="36">K116</f>
        <v>0</v>
      </c>
      <c r="L115" s="28">
        <f t="shared" si="31"/>
        <v>0</v>
      </c>
    </row>
    <row r="116" spans="1:12" ht="15.75">
      <c r="A116" s="104" t="s">
        <v>16</v>
      </c>
      <c r="B116" s="4" t="s">
        <v>49</v>
      </c>
      <c r="C116" s="5" t="s">
        <v>24</v>
      </c>
      <c r="D116" s="5" t="s">
        <v>37</v>
      </c>
      <c r="E116" s="5" t="s">
        <v>47</v>
      </c>
      <c r="F116" s="5" t="s">
        <v>50</v>
      </c>
      <c r="G116" s="5" t="s">
        <v>17</v>
      </c>
      <c r="H116" s="5"/>
      <c r="I116" s="5"/>
      <c r="J116" s="28">
        <f>J117</f>
        <v>5</v>
      </c>
      <c r="K116" s="28">
        <f t="shared" ref="K116:K117" si="37">K117</f>
        <v>0</v>
      </c>
      <c r="L116" s="28">
        <f t="shared" si="31"/>
        <v>0</v>
      </c>
    </row>
    <row r="117" spans="1:12" ht="15.75">
      <c r="A117" s="104" t="s">
        <v>68</v>
      </c>
      <c r="B117" s="4" t="s">
        <v>49</v>
      </c>
      <c r="C117" s="5" t="s">
        <v>24</v>
      </c>
      <c r="D117" s="5" t="s">
        <v>37</v>
      </c>
      <c r="E117" s="5" t="s">
        <v>47</v>
      </c>
      <c r="F117" s="5" t="s">
        <v>50</v>
      </c>
      <c r="G117" s="5" t="s">
        <v>17</v>
      </c>
      <c r="H117" s="5" t="s">
        <v>46</v>
      </c>
      <c r="I117" s="5"/>
      <c r="J117" s="28">
        <f>J118</f>
        <v>5</v>
      </c>
      <c r="K117" s="28">
        <f t="shared" si="37"/>
        <v>0</v>
      </c>
      <c r="L117" s="28">
        <f t="shared" si="31"/>
        <v>0</v>
      </c>
    </row>
    <row r="118" spans="1:12" ht="31.5">
      <c r="A118" s="106" t="s">
        <v>75</v>
      </c>
      <c r="B118" s="73">
        <v>89</v>
      </c>
      <c r="C118" s="120" t="s">
        <v>24</v>
      </c>
      <c r="D118" s="69" t="s">
        <v>37</v>
      </c>
      <c r="E118" s="69" t="s">
        <v>47</v>
      </c>
      <c r="F118" s="69" t="s">
        <v>50</v>
      </c>
      <c r="G118" s="69" t="s">
        <v>17</v>
      </c>
      <c r="H118" s="69" t="s">
        <v>46</v>
      </c>
      <c r="I118" s="121">
        <v>918</v>
      </c>
      <c r="J118" s="74">
        <f>'Прил 2'!J46</f>
        <v>5</v>
      </c>
      <c r="K118" s="74">
        <f>'Прил 2'!K46</f>
        <v>0</v>
      </c>
      <c r="L118" s="74">
        <f t="shared" si="31"/>
        <v>0</v>
      </c>
    </row>
    <row r="119" spans="1:12" ht="15.75">
      <c r="A119" s="104" t="s">
        <v>64</v>
      </c>
      <c r="B119" s="5">
        <v>89</v>
      </c>
      <c r="C119" s="5">
        <v>1</v>
      </c>
      <c r="D119" s="5" t="s">
        <v>37</v>
      </c>
      <c r="E119" s="5">
        <v>41240</v>
      </c>
      <c r="F119" s="5"/>
      <c r="G119" s="5"/>
      <c r="H119" s="5"/>
      <c r="I119" s="5"/>
      <c r="J119" s="28">
        <f>J122</f>
        <v>2.2999999999999998</v>
      </c>
      <c r="K119" s="28">
        <f>K122</f>
        <v>0</v>
      </c>
      <c r="L119" s="28">
        <f t="shared" si="31"/>
        <v>0</v>
      </c>
    </row>
    <row r="120" spans="1:12" ht="15.75">
      <c r="A120" s="59" t="s">
        <v>99</v>
      </c>
      <c r="B120" s="5">
        <v>89</v>
      </c>
      <c r="C120" s="5">
        <v>1</v>
      </c>
      <c r="D120" s="5" t="s">
        <v>37</v>
      </c>
      <c r="E120" s="5" t="s">
        <v>69</v>
      </c>
      <c r="F120" s="5" t="s">
        <v>100</v>
      </c>
      <c r="G120" s="5"/>
      <c r="H120" s="5"/>
      <c r="I120" s="5"/>
      <c r="J120" s="28">
        <f>J121</f>
        <v>2.2999999999999998</v>
      </c>
      <c r="K120" s="28">
        <f t="shared" ref="K120" si="38">K121</f>
        <v>0</v>
      </c>
      <c r="L120" s="28">
        <f t="shared" si="31"/>
        <v>0</v>
      </c>
    </row>
    <row r="121" spans="1:12" ht="15.75">
      <c r="A121" s="64" t="s">
        <v>65</v>
      </c>
      <c r="B121" s="5">
        <v>89</v>
      </c>
      <c r="C121" s="5">
        <v>1</v>
      </c>
      <c r="D121" s="5" t="s">
        <v>37</v>
      </c>
      <c r="E121" s="5" t="s">
        <v>69</v>
      </c>
      <c r="F121" s="5" t="s">
        <v>157</v>
      </c>
      <c r="G121" s="5"/>
      <c r="H121" s="5"/>
      <c r="I121" s="5"/>
      <c r="J121" s="28">
        <f>J122</f>
        <v>2.2999999999999998</v>
      </c>
      <c r="K121" s="28">
        <f t="shared" ref="K121" si="39">K122</f>
        <v>0</v>
      </c>
      <c r="L121" s="28">
        <f t="shared" si="31"/>
        <v>0</v>
      </c>
    </row>
    <row r="122" spans="1:12" ht="15.75">
      <c r="A122" s="104" t="s">
        <v>19</v>
      </c>
      <c r="B122" s="5">
        <v>89</v>
      </c>
      <c r="C122" s="5">
        <v>1</v>
      </c>
      <c r="D122" s="5" t="s">
        <v>37</v>
      </c>
      <c r="E122" s="5" t="s">
        <v>69</v>
      </c>
      <c r="F122" s="5" t="s">
        <v>157</v>
      </c>
      <c r="G122" s="5" t="s">
        <v>32</v>
      </c>
      <c r="H122" s="5"/>
      <c r="I122" s="5"/>
      <c r="J122" s="28">
        <f>J123</f>
        <v>2.2999999999999998</v>
      </c>
      <c r="K122" s="28">
        <f t="shared" ref="K122:K123" si="40">K123</f>
        <v>0</v>
      </c>
      <c r="L122" s="28">
        <f t="shared" si="31"/>
        <v>0</v>
      </c>
    </row>
    <row r="123" spans="1:12" ht="31.5">
      <c r="A123" s="104" t="s">
        <v>63</v>
      </c>
      <c r="B123" s="5">
        <v>89</v>
      </c>
      <c r="C123" s="5">
        <v>1</v>
      </c>
      <c r="D123" s="5" t="s">
        <v>37</v>
      </c>
      <c r="E123" s="5" t="s">
        <v>69</v>
      </c>
      <c r="F123" s="5" t="s">
        <v>157</v>
      </c>
      <c r="G123" s="5" t="s">
        <v>32</v>
      </c>
      <c r="H123" s="5" t="s">
        <v>17</v>
      </c>
      <c r="I123" s="5"/>
      <c r="J123" s="28">
        <f>J124</f>
        <v>2.2999999999999998</v>
      </c>
      <c r="K123" s="28">
        <f t="shared" si="40"/>
        <v>0</v>
      </c>
      <c r="L123" s="28">
        <f t="shared" si="31"/>
        <v>0</v>
      </c>
    </row>
    <row r="124" spans="1:12" ht="31.5">
      <c r="A124" s="106" t="s">
        <v>75</v>
      </c>
      <c r="B124" s="69">
        <v>89</v>
      </c>
      <c r="C124" s="69">
        <v>1</v>
      </c>
      <c r="D124" s="69" t="s">
        <v>37</v>
      </c>
      <c r="E124" s="69" t="s">
        <v>69</v>
      </c>
      <c r="F124" s="69" t="s">
        <v>157</v>
      </c>
      <c r="G124" s="69" t="s">
        <v>32</v>
      </c>
      <c r="H124" s="69" t="s">
        <v>17</v>
      </c>
      <c r="I124" s="69" t="s">
        <v>95</v>
      </c>
      <c r="J124" s="74">
        <f>'Прил 2'!J124</f>
        <v>2.2999999999999998</v>
      </c>
      <c r="K124" s="74">
        <f>'Прил 2'!K124</f>
        <v>0</v>
      </c>
      <c r="L124" s="74">
        <f t="shared" si="31"/>
        <v>0</v>
      </c>
    </row>
    <row r="125" spans="1:12" ht="31.5">
      <c r="A125" s="91" t="s">
        <v>220</v>
      </c>
      <c r="B125" s="140" t="s">
        <v>49</v>
      </c>
      <c r="C125" s="140" t="s">
        <v>24</v>
      </c>
      <c r="D125" s="140" t="s">
        <v>37</v>
      </c>
      <c r="E125" s="169" t="s">
        <v>219</v>
      </c>
      <c r="F125" s="140"/>
      <c r="G125" s="170"/>
      <c r="H125" s="140"/>
      <c r="I125" s="69"/>
      <c r="J125" s="28">
        <f>J126</f>
        <v>126.23718</v>
      </c>
      <c r="K125" s="28">
        <f t="shared" ref="K125:K129" si="41">K126</f>
        <v>92</v>
      </c>
      <c r="L125" s="28">
        <f t="shared" si="31"/>
        <v>72.878687562570704</v>
      </c>
    </row>
    <row r="126" spans="1:12" ht="31.5">
      <c r="A126" s="146" t="s">
        <v>107</v>
      </c>
      <c r="B126" s="140" t="s">
        <v>49</v>
      </c>
      <c r="C126" s="140" t="s">
        <v>24</v>
      </c>
      <c r="D126" s="140" t="s">
        <v>37</v>
      </c>
      <c r="E126" s="169" t="s">
        <v>219</v>
      </c>
      <c r="F126" s="140" t="s">
        <v>108</v>
      </c>
      <c r="G126" s="170"/>
      <c r="H126" s="140"/>
      <c r="I126" s="69"/>
      <c r="J126" s="28">
        <f>J127</f>
        <v>126.23718</v>
      </c>
      <c r="K126" s="28">
        <f t="shared" si="41"/>
        <v>92</v>
      </c>
      <c r="L126" s="28">
        <f t="shared" si="31"/>
        <v>72.878687562570704</v>
      </c>
    </row>
    <row r="127" spans="1:12" ht="15.75">
      <c r="A127" s="146" t="s">
        <v>43</v>
      </c>
      <c r="B127" s="140" t="s">
        <v>49</v>
      </c>
      <c r="C127" s="140" t="s">
        <v>24</v>
      </c>
      <c r="D127" s="140" t="s">
        <v>37</v>
      </c>
      <c r="E127" s="169" t="s">
        <v>219</v>
      </c>
      <c r="F127" s="140" t="s">
        <v>109</v>
      </c>
      <c r="G127" s="170"/>
      <c r="H127" s="140"/>
      <c r="I127" s="69"/>
      <c r="J127" s="28">
        <f>J128</f>
        <v>126.23718</v>
      </c>
      <c r="K127" s="28">
        <f t="shared" si="41"/>
        <v>92</v>
      </c>
      <c r="L127" s="28">
        <f t="shared" si="31"/>
        <v>72.878687562570704</v>
      </c>
    </row>
    <row r="128" spans="1:12" ht="15.75">
      <c r="A128" s="146" t="s">
        <v>54</v>
      </c>
      <c r="B128" s="140" t="s">
        <v>49</v>
      </c>
      <c r="C128" s="140" t="s">
        <v>24</v>
      </c>
      <c r="D128" s="140" t="s">
        <v>37</v>
      </c>
      <c r="E128" s="169" t="s">
        <v>219</v>
      </c>
      <c r="F128" s="140" t="s">
        <v>109</v>
      </c>
      <c r="G128" s="170" t="s">
        <v>18</v>
      </c>
      <c r="H128" s="140"/>
      <c r="I128" s="69"/>
      <c r="J128" s="28">
        <f>J129</f>
        <v>126.23718</v>
      </c>
      <c r="K128" s="28">
        <f t="shared" si="41"/>
        <v>92</v>
      </c>
      <c r="L128" s="28">
        <f t="shared" si="31"/>
        <v>72.878687562570704</v>
      </c>
    </row>
    <row r="129" spans="1:12" ht="15.75">
      <c r="A129" s="146" t="s">
        <v>55</v>
      </c>
      <c r="B129" s="140" t="s">
        <v>49</v>
      </c>
      <c r="C129" s="140" t="s">
        <v>24</v>
      </c>
      <c r="D129" s="140" t="s">
        <v>37</v>
      </c>
      <c r="E129" s="169" t="s">
        <v>219</v>
      </c>
      <c r="F129" s="140" t="s">
        <v>109</v>
      </c>
      <c r="G129" s="170" t="s">
        <v>18</v>
      </c>
      <c r="H129" s="140" t="s">
        <v>30</v>
      </c>
      <c r="I129" s="69"/>
      <c r="J129" s="28">
        <f>J130</f>
        <v>126.23718</v>
      </c>
      <c r="K129" s="28">
        <f t="shared" si="41"/>
        <v>92</v>
      </c>
      <c r="L129" s="28">
        <f t="shared" si="31"/>
        <v>72.878687562570704</v>
      </c>
    </row>
    <row r="130" spans="1:12" ht="31.5">
      <c r="A130" s="106" t="s">
        <v>75</v>
      </c>
      <c r="B130" s="73">
        <v>89</v>
      </c>
      <c r="C130" s="69" t="s">
        <v>24</v>
      </c>
      <c r="D130" s="69" t="s">
        <v>37</v>
      </c>
      <c r="E130" s="69" t="s">
        <v>219</v>
      </c>
      <c r="F130" s="69" t="s">
        <v>109</v>
      </c>
      <c r="G130" s="69" t="s">
        <v>18</v>
      </c>
      <c r="H130" s="69" t="s">
        <v>30</v>
      </c>
      <c r="I130" s="69" t="s">
        <v>95</v>
      </c>
      <c r="J130" s="74">
        <f>'Прил 2'!J85</f>
        <v>126.23718</v>
      </c>
      <c r="K130" s="74">
        <f>'Прил 2'!K85</f>
        <v>92</v>
      </c>
      <c r="L130" s="74">
        <f t="shared" si="31"/>
        <v>72.878687562570704</v>
      </c>
    </row>
    <row r="131" spans="1:12" ht="15.75">
      <c r="A131" s="59" t="s">
        <v>59</v>
      </c>
      <c r="B131" s="4" t="s">
        <v>49</v>
      </c>
      <c r="C131" s="5">
        <v>1</v>
      </c>
      <c r="D131" s="5" t="s">
        <v>37</v>
      </c>
      <c r="E131" s="8">
        <v>43010</v>
      </c>
      <c r="F131" s="8"/>
      <c r="G131" s="103"/>
      <c r="H131" s="103"/>
      <c r="I131" s="103"/>
      <c r="J131" s="28">
        <f>J134</f>
        <v>60.3</v>
      </c>
      <c r="K131" s="28">
        <f>K134</f>
        <v>60.3</v>
      </c>
      <c r="L131" s="28">
        <f t="shared" si="31"/>
        <v>100</v>
      </c>
    </row>
    <row r="132" spans="1:12" ht="31.5">
      <c r="A132" s="59" t="s">
        <v>107</v>
      </c>
      <c r="B132" s="4" t="s">
        <v>49</v>
      </c>
      <c r="C132" s="5">
        <v>1</v>
      </c>
      <c r="D132" s="5" t="s">
        <v>37</v>
      </c>
      <c r="E132" s="8">
        <v>43010</v>
      </c>
      <c r="F132" s="8">
        <v>200</v>
      </c>
      <c r="G132" s="103"/>
      <c r="H132" s="103"/>
      <c r="I132" s="103"/>
      <c r="J132" s="28">
        <f>J133</f>
        <v>60.3</v>
      </c>
      <c r="K132" s="28">
        <f t="shared" ref="K132" si="42">K133</f>
        <v>60.3</v>
      </c>
      <c r="L132" s="28">
        <f t="shared" si="31"/>
        <v>100</v>
      </c>
    </row>
    <row r="133" spans="1:12" ht="15.75">
      <c r="A133" s="59" t="s">
        <v>43</v>
      </c>
      <c r="B133" s="4" t="s">
        <v>49</v>
      </c>
      <c r="C133" s="5">
        <v>1</v>
      </c>
      <c r="D133" s="5" t="s">
        <v>37</v>
      </c>
      <c r="E133" s="8">
        <v>43010</v>
      </c>
      <c r="F133" s="8">
        <v>240</v>
      </c>
      <c r="G133" s="103"/>
      <c r="H133" s="103"/>
      <c r="I133" s="103"/>
      <c r="J133" s="28">
        <f>J134</f>
        <v>60.3</v>
      </c>
      <c r="K133" s="28">
        <f t="shared" ref="K133" si="43">K134</f>
        <v>60.3</v>
      </c>
      <c r="L133" s="28">
        <f t="shared" si="31"/>
        <v>100</v>
      </c>
    </row>
    <row r="134" spans="1:12" ht="15.75">
      <c r="A134" s="104" t="s">
        <v>57</v>
      </c>
      <c r="B134" s="4" t="s">
        <v>49</v>
      </c>
      <c r="C134" s="5">
        <v>1</v>
      </c>
      <c r="D134" s="5" t="s">
        <v>37</v>
      </c>
      <c r="E134" s="8">
        <v>43010</v>
      </c>
      <c r="F134" s="8">
        <v>240</v>
      </c>
      <c r="G134" s="103" t="s">
        <v>20</v>
      </c>
      <c r="H134" s="103"/>
      <c r="I134" s="103"/>
      <c r="J134" s="28">
        <f>J135</f>
        <v>60.3</v>
      </c>
      <c r="K134" s="28">
        <f t="shared" ref="K134:K135" si="44">K135</f>
        <v>60.3</v>
      </c>
      <c r="L134" s="28">
        <f t="shared" si="31"/>
        <v>100</v>
      </c>
    </row>
    <row r="135" spans="1:12" ht="15.75">
      <c r="A135" s="7" t="s">
        <v>58</v>
      </c>
      <c r="B135" s="4" t="s">
        <v>49</v>
      </c>
      <c r="C135" s="5">
        <v>1</v>
      </c>
      <c r="D135" s="5" t="s">
        <v>37</v>
      </c>
      <c r="E135" s="8">
        <v>43010</v>
      </c>
      <c r="F135" s="8">
        <v>240</v>
      </c>
      <c r="G135" s="103" t="s">
        <v>20</v>
      </c>
      <c r="H135" s="103" t="s">
        <v>29</v>
      </c>
      <c r="I135" s="103"/>
      <c r="J135" s="28">
        <f>J136</f>
        <v>60.3</v>
      </c>
      <c r="K135" s="28">
        <f t="shared" si="44"/>
        <v>60.3</v>
      </c>
      <c r="L135" s="28">
        <f t="shared" si="31"/>
        <v>100</v>
      </c>
    </row>
    <row r="136" spans="1:12" ht="31.5">
      <c r="A136" s="106" t="s">
        <v>75</v>
      </c>
      <c r="B136" s="52" t="s">
        <v>49</v>
      </c>
      <c r="C136" s="69">
        <v>1</v>
      </c>
      <c r="D136" s="69" t="s">
        <v>37</v>
      </c>
      <c r="E136" s="121">
        <v>43010</v>
      </c>
      <c r="F136" s="121">
        <v>240</v>
      </c>
      <c r="G136" s="120" t="s">
        <v>20</v>
      </c>
      <c r="H136" s="120" t="s">
        <v>29</v>
      </c>
      <c r="I136" s="120" t="s">
        <v>95</v>
      </c>
      <c r="J136" s="74">
        <f>'Прил 2'!J107</f>
        <v>60.3</v>
      </c>
      <c r="K136" s="74">
        <f>'Прил 2'!K107</f>
        <v>60.3</v>
      </c>
      <c r="L136" s="74">
        <f t="shared" si="31"/>
        <v>100</v>
      </c>
    </row>
    <row r="137" spans="1:12" ht="15.75">
      <c r="A137" s="59" t="s">
        <v>145</v>
      </c>
      <c r="B137" s="4" t="s">
        <v>49</v>
      </c>
      <c r="C137" s="5">
        <v>1</v>
      </c>
      <c r="D137" s="5" t="s">
        <v>37</v>
      </c>
      <c r="E137" s="8">
        <v>43040</v>
      </c>
      <c r="F137" s="8"/>
      <c r="G137" s="8"/>
      <c r="H137" s="103"/>
      <c r="I137" s="103"/>
      <c r="J137" s="28">
        <f>J140</f>
        <v>0</v>
      </c>
      <c r="K137" s="28">
        <f>K140</f>
        <v>0</v>
      </c>
      <c r="L137" s="28"/>
    </row>
    <row r="138" spans="1:12" ht="31.5">
      <c r="A138" s="59" t="s">
        <v>107</v>
      </c>
      <c r="B138" s="4" t="s">
        <v>49</v>
      </c>
      <c r="C138" s="5">
        <v>1</v>
      </c>
      <c r="D138" s="5" t="s">
        <v>37</v>
      </c>
      <c r="E138" s="8">
        <v>43040</v>
      </c>
      <c r="F138" s="8">
        <v>200</v>
      </c>
      <c r="G138" s="8"/>
      <c r="H138" s="103"/>
      <c r="I138" s="103"/>
      <c r="J138" s="28">
        <f>J139</f>
        <v>0</v>
      </c>
      <c r="K138" s="28">
        <f t="shared" ref="K138" si="45">K139</f>
        <v>0</v>
      </c>
      <c r="L138" s="28"/>
    </row>
    <row r="139" spans="1:12" ht="15.75">
      <c r="A139" s="59" t="s">
        <v>43</v>
      </c>
      <c r="B139" s="4" t="s">
        <v>49</v>
      </c>
      <c r="C139" s="5">
        <v>1</v>
      </c>
      <c r="D139" s="5" t="s">
        <v>37</v>
      </c>
      <c r="E139" s="8">
        <v>43040</v>
      </c>
      <c r="F139" s="8">
        <v>240</v>
      </c>
      <c r="G139" s="8"/>
      <c r="H139" s="103"/>
      <c r="I139" s="103"/>
      <c r="J139" s="28">
        <f>J140</f>
        <v>0</v>
      </c>
      <c r="K139" s="28">
        <f t="shared" ref="K139" si="46">K140</f>
        <v>0</v>
      </c>
      <c r="L139" s="28"/>
    </row>
    <row r="140" spans="1:12" ht="15.75">
      <c r="A140" s="104" t="s">
        <v>57</v>
      </c>
      <c r="B140" s="4" t="s">
        <v>49</v>
      </c>
      <c r="C140" s="5">
        <v>1</v>
      </c>
      <c r="D140" s="5" t="s">
        <v>37</v>
      </c>
      <c r="E140" s="8">
        <v>43040</v>
      </c>
      <c r="F140" s="8">
        <v>240</v>
      </c>
      <c r="G140" s="5" t="s">
        <v>20</v>
      </c>
      <c r="H140" s="103"/>
      <c r="I140" s="103"/>
      <c r="J140" s="28">
        <f>J141</f>
        <v>0</v>
      </c>
      <c r="K140" s="28">
        <f t="shared" ref="K140:K141" si="47">K141</f>
        <v>0</v>
      </c>
      <c r="L140" s="28"/>
    </row>
    <row r="141" spans="1:12" ht="15.75">
      <c r="A141" s="7" t="s">
        <v>58</v>
      </c>
      <c r="B141" s="4" t="s">
        <v>49</v>
      </c>
      <c r="C141" s="5">
        <v>1</v>
      </c>
      <c r="D141" s="5" t="s">
        <v>37</v>
      </c>
      <c r="E141" s="8">
        <v>43040</v>
      </c>
      <c r="F141" s="8">
        <v>240</v>
      </c>
      <c r="G141" s="5" t="s">
        <v>20</v>
      </c>
      <c r="H141" s="103" t="s">
        <v>29</v>
      </c>
      <c r="I141" s="103"/>
      <c r="J141" s="28">
        <f>J142</f>
        <v>0</v>
      </c>
      <c r="K141" s="28">
        <f t="shared" si="47"/>
        <v>0</v>
      </c>
      <c r="L141" s="28"/>
    </row>
    <row r="142" spans="1:12" ht="36.6" customHeight="1">
      <c r="A142" s="106" t="s">
        <v>75</v>
      </c>
      <c r="B142" s="52" t="s">
        <v>49</v>
      </c>
      <c r="C142" s="69">
        <v>1</v>
      </c>
      <c r="D142" s="69" t="s">
        <v>37</v>
      </c>
      <c r="E142" s="121">
        <v>43040</v>
      </c>
      <c r="F142" s="121">
        <v>240</v>
      </c>
      <c r="G142" s="69" t="s">
        <v>20</v>
      </c>
      <c r="H142" s="120" t="s">
        <v>29</v>
      </c>
      <c r="I142" s="120" t="s">
        <v>95</v>
      </c>
      <c r="J142" s="74">
        <f>'Прил 2'!J110</f>
        <v>0</v>
      </c>
      <c r="K142" s="74">
        <f>'Прил 2'!K110</f>
        <v>0</v>
      </c>
      <c r="L142" s="28"/>
    </row>
    <row r="143" spans="1:12" ht="36.6" customHeight="1">
      <c r="A143" s="7" t="s">
        <v>210</v>
      </c>
      <c r="B143" s="4">
        <v>89</v>
      </c>
      <c r="C143" s="4">
        <v>1</v>
      </c>
      <c r="D143" s="4" t="s">
        <v>37</v>
      </c>
      <c r="E143" s="4" t="s">
        <v>211</v>
      </c>
      <c r="F143" s="4"/>
      <c r="G143" s="5"/>
      <c r="H143" s="5"/>
      <c r="I143" s="5"/>
      <c r="J143" s="28">
        <f>J144</f>
        <v>30</v>
      </c>
      <c r="K143" s="28">
        <f t="shared" ref="K143:K147" si="48">K144</f>
        <v>29.937999999999999</v>
      </c>
      <c r="L143" s="28">
        <f t="shared" si="31"/>
        <v>99.793333333333337</v>
      </c>
    </row>
    <row r="144" spans="1:12" ht="36.6" customHeight="1">
      <c r="A144" s="59" t="s">
        <v>107</v>
      </c>
      <c r="B144" s="4">
        <v>89</v>
      </c>
      <c r="C144" s="4">
        <v>1</v>
      </c>
      <c r="D144" s="4" t="s">
        <v>37</v>
      </c>
      <c r="E144" s="4" t="s">
        <v>211</v>
      </c>
      <c r="F144" s="4" t="s">
        <v>108</v>
      </c>
      <c r="G144" s="5"/>
      <c r="H144" s="5"/>
      <c r="I144" s="5"/>
      <c r="J144" s="28">
        <f>J145</f>
        <v>30</v>
      </c>
      <c r="K144" s="28">
        <f t="shared" si="48"/>
        <v>29.937999999999999</v>
      </c>
      <c r="L144" s="28">
        <f t="shared" si="31"/>
        <v>99.793333333333337</v>
      </c>
    </row>
    <row r="145" spans="1:12" ht="23.25" customHeight="1">
      <c r="A145" s="59" t="s">
        <v>43</v>
      </c>
      <c r="B145" s="4">
        <v>89</v>
      </c>
      <c r="C145" s="4">
        <v>1</v>
      </c>
      <c r="D145" s="4" t="s">
        <v>37</v>
      </c>
      <c r="E145" s="4" t="s">
        <v>211</v>
      </c>
      <c r="F145" s="4" t="s">
        <v>109</v>
      </c>
      <c r="G145" s="5"/>
      <c r="H145" s="5"/>
      <c r="I145" s="5"/>
      <c r="J145" s="28">
        <f>J146</f>
        <v>30</v>
      </c>
      <c r="K145" s="28">
        <f t="shared" si="48"/>
        <v>29.937999999999999</v>
      </c>
      <c r="L145" s="28">
        <f t="shared" si="31"/>
        <v>99.793333333333337</v>
      </c>
    </row>
    <row r="146" spans="1:12" ht="18.75" customHeight="1">
      <c r="A146" s="104" t="s">
        <v>21</v>
      </c>
      <c r="B146" s="4">
        <v>89</v>
      </c>
      <c r="C146" s="4">
        <v>1</v>
      </c>
      <c r="D146" s="4" t="s">
        <v>37</v>
      </c>
      <c r="E146" s="4" t="s">
        <v>211</v>
      </c>
      <c r="F146" s="4" t="s">
        <v>109</v>
      </c>
      <c r="G146" s="5" t="s">
        <v>20</v>
      </c>
      <c r="H146" s="5"/>
      <c r="I146" s="5"/>
      <c r="J146" s="28">
        <f>J147</f>
        <v>30</v>
      </c>
      <c r="K146" s="28">
        <f t="shared" si="48"/>
        <v>29.937999999999999</v>
      </c>
      <c r="L146" s="28">
        <f t="shared" si="31"/>
        <v>99.793333333333337</v>
      </c>
    </row>
    <row r="147" spans="1:12" ht="19.5" customHeight="1">
      <c r="A147" s="104" t="s">
        <v>57</v>
      </c>
      <c r="B147" s="4">
        <v>89</v>
      </c>
      <c r="C147" s="4">
        <v>1</v>
      </c>
      <c r="D147" s="4" t="s">
        <v>37</v>
      </c>
      <c r="E147" s="4" t="s">
        <v>211</v>
      </c>
      <c r="F147" s="4" t="s">
        <v>109</v>
      </c>
      <c r="G147" s="5" t="s">
        <v>20</v>
      </c>
      <c r="H147" s="5" t="s">
        <v>28</v>
      </c>
      <c r="I147" s="5"/>
      <c r="J147" s="28">
        <f>J148</f>
        <v>30</v>
      </c>
      <c r="K147" s="28">
        <f t="shared" si="48"/>
        <v>29.937999999999999</v>
      </c>
      <c r="L147" s="28">
        <f t="shared" si="31"/>
        <v>99.793333333333337</v>
      </c>
    </row>
    <row r="148" spans="1:12" ht="36.6" customHeight="1">
      <c r="A148" s="106" t="s">
        <v>75</v>
      </c>
      <c r="B148" s="52">
        <v>89</v>
      </c>
      <c r="C148" s="52">
        <v>1</v>
      </c>
      <c r="D148" s="52" t="s">
        <v>37</v>
      </c>
      <c r="E148" s="52" t="s">
        <v>211</v>
      </c>
      <c r="F148" s="52" t="s">
        <v>109</v>
      </c>
      <c r="G148" s="69" t="s">
        <v>20</v>
      </c>
      <c r="H148" s="69" t="s">
        <v>28</v>
      </c>
      <c r="I148" s="69" t="s">
        <v>95</v>
      </c>
      <c r="J148" s="74">
        <f>'Прил 2'!J101</f>
        <v>30</v>
      </c>
      <c r="K148" s="74">
        <f>'Прил 2'!K101</f>
        <v>29.937999999999999</v>
      </c>
      <c r="L148" s="74">
        <f t="shared" si="31"/>
        <v>99.793333333333337</v>
      </c>
    </row>
    <row r="149" spans="1:12" ht="52.15" customHeight="1">
      <c r="A149" s="77" t="s">
        <v>164</v>
      </c>
      <c r="B149" s="107">
        <v>89</v>
      </c>
      <c r="C149" s="103" t="s">
        <v>24</v>
      </c>
      <c r="D149" s="5" t="s">
        <v>37</v>
      </c>
      <c r="E149" s="5" t="s">
        <v>53</v>
      </c>
      <c r="F149" s="5"/>
      <c r="G149" s="5"/>
      <c r="H149" s="5"/>
      <c r="I149" s="8"/>
      <c r="J149" s="28">
        <f>J152+J155</f>
        <v>109.3</v>
      </c>
      <c r="K149" s="28">
        <f t="shared" ref="K149" si="49">K152+K155</f>
        <v>109.3</v>
      </c>
      <c r="L149" s="28">
        <f t="shared" si="31"/>
        <v>100</v>
      </c>
    </row>
    <row r="150" spans="1:12" ht="73.150000000000006" customHeight="1">
      <c r="A150" s="60" t="s">
        <v>110</v>
      </c>
      <c r="B150" s="107">
        <v>89</v>
      </c>
      <c r="C150" s="103" t="s">
        <v>24</v>
      </c>
      <c r="D150" s="5" t="s">
        <v>37</v>
      </c>
      <c r="E150" s="5" t="s">
        <v>53</v>
      </c>
      <c r="F150" s="5" t="s">
        <v>112</v>
      </c>
      <c r="G150" s="5"/>
      <c r="H150" s="5"/>
      <c r="I150" s="8"/>
      <c r="J150" s="28">
        <f>J151</f>
        <v>109.3</v>
      </c>
      <c r="K150" s="28">
        <f t="shared" ref="K150" si="50">K151</f>
        <v>109.3</v>
      </c>
      <c r="L150" s="28">
        <f t="shared" si="31"/>
        <v>100</v>
      </c>
    </row>
    <row r="151" spans="1:12" ht="31.5">
      <c r="A151" s="60" t="s">
        <v>111</v>
      </c>
      <c r="B151" s="107">
        <v>89</v>
      </c>
      <c r="C151" s="103" t="s">
        <v>24</v>
      </c>
      <c r="D151" s="5" t="s">
        <v>37</v>
      </c>
      <c r="E151" s="5" t="s">
        <v>53</v>
      </c>
      <c r="F151" s="5" t="s">
        <v>113</v>
      </c>
      <c r="G151" s="5"/>
      <c r="H151" s="5"/>
      <c r="I151" s="8"/>
      <c r="J151" s="28">
        <f>J152</f>
        <v>109.3</v>
      </c>
      <c r="K151" s="28">
        <f t="shared" ref="K151" si="51">K152</f>
        <v>109.3</v>
      </c>
      <c r="L151" s="28">
        <f t="shared" si="31"/>
        <v>100</v>
      </c>
    </row>
    <row r="152" spans="1:12" ht="15.75">
      <c r="A152" s="104" t="s">
        <v>51</v>
      </c>
      <c r="B152" s="107">
        <v>89</v>
      </c>
      <c r="C152" s="103" t="s">
        <v>24</v>
      </c>
      <c r="D152" s="5" t="s">
        <v>37</v>
      </c>
      <c r="E152" s="5" t="s">
        <v>53</v>
      </c>
      <c r="F152" s="5" t="s">
        <v>113</v>
      </c>
      <c r="G152" s="5" t="s">
        <v>28</v>
      </c>
      <c r="H152" s="5"/>
      <c r="I152" s="8"/>
      <c r="J152" s="28">
        <f>J153</f>
        <v>109.3</v>
      </c>
      <c r="K152" s="28">
        <f t="shared" ref="K152:K153" si="52">K153</f>
        <v>109.3</v>
      </c>
      <c r="L152" s="28">
        <f t="shared" si="31"/>
        <v>100</v>
      </c>
    </row>
    <row r="153" spans="1:12" ht="21.75" customHeight="1">
      <c r="A153" s="104" t="s">
        <v>52</v>
      </c>
      <c r="B153" s="107">
        <v>89</v>
      </c>
      <c r="C153" s="103" t="s">
        <v>24</v>
      </c>
      <c r="D153" s="5" t="s">
        <v>37</v>
      </c>
      <c r="E153" s="5" t="s">
        <v>53</v>
      </c>
      <c r="F153" s="5" t="s">
        <v>113</v>
      </c>
      <c r="G153" s="5" t="s">
        <v>28</v>
      </c>
      <c r="H153" s="5" t="s">
        <v>29</v>
      </c>
      <c r="I153" s="8"/>
      <c r="J153" s="28">
        <f>J154</f>
        <v>109.3</v>
      </c>
      <c r="K153" s="28">
        <f t="shared" si="52"/>
        <v>109.3</v>
      </c>
      <c r="L153" s="28">
        <f t="shared" si="31"/>
        <v>100</v>
      </c>
    </row>
    <row r="154" spans="1:12" ht="31.5">
      <c r="A154" s="106" t="s">
        <v>75</v>
      </c>
      <c r="B154" s="69">
        <v>89</v>
      </c>
      <c r="C154" s="69">
        <v>1</v>
      </c>
      <c r="D154" s="69" t="s">
        <v>37</v>
      </c>
      <c r="E154" s="69" t="s">
        <v>53</v>
      </c>
      <c r="F154" s="69" t="s">
        <v>113</v>
      </c>
      <c r="G154" s="69" t="s">
        <v>28</v>
      </c>
      <c r="H154" s="69" t="s">
        <v>29</v>
      </c>
      <c r="I154" s="69" t="s">
        <v>95</v>
      </c>
      <c r="J154" s="74">
        <f>'Прил 2'!J66</f>
        <v>109.3</v>
      </c>
      <c r="K154" s="74">
        <f>'Прил 2'!K66</f>
        <v>109.3</v>
      </c>
      <c r="L154" s="28">
        <f t="shared" si="31"/>
        <v>100</v>
      </c>
    </row>
    <row r="155" spans="1:12" ht="70.900000000000006" customHeight="1">
      <c r="A155" s="60" t="s">
        <v>110</v>
      </c>
      <c r="B155" s="107">
        <v>89</v>
      </c>
      <c r="C155" s="103" t="s">
        <v>24</v>
      </c>
      <c r="D155" s="5" t="s">
        <v>37</v>
      </c>
      <c r="E155" s="5" t="s">
        <v>53</v>
      </c>
      <c r="F155" s="5" t="s">
        <v>108</v>
      </c>
      <c r="G155" s="5"/>
      <c r="H155" s="5"/>
      <c r="I155" s="8"/>
      <c r="J155" s="28">
        <f>J156</f>
        <v>0</v>
      </c>
      <c r="K155" s="28">
        <f t="shared" ref="K155:K158" si="53">K156</f>
        <v>0</v>
      </c>
      <c r="L155" s="28"/>
    </row>
    <row r="156" spans="1:12" ht="31.5">
      <c r="A156" s="60" t="s">
        <v>111</v>
      </c>
      <c r="B156" s="107">
        <v>89</v>
      </c>
      <c r="C156" s="103" t="s">
        <v>24</v>
      </c>
      <c r="D156" s="5" t="s">
        <v>37</v>
      </c>
      <c r="E156" s="5" t="s">
        <v>53</v>
      </c>
      <c r="F156" s="5" t="s">
        <v>109</v>
      </c>
      <c r="G156" s="5"/>
      <c r="H156" s="5"/>
      <c r="I156" s="8"/>
      <c r="J156" s="28">
        <f>J157</f>
        <v>0</v>
      </c>
      <c r="K156" s="28">
        <f t="shared" si="53"/>
        <v>0</v>
      </c>
      <c r="L156" s="28"/>
    </row>
    <row r="157" spans="1:12" ht="15.75">
      <c r="A157" s="104" t="s">
        <v>51</v>
      </c>
      <c r="B157" s="107">
        <v>89</v>
      </c>
      <c r="C157" s="103" t="s">
        <v>24</v>
      </c>
      <c r="D157" s="5" t="s">
        <v>37</v>
      </c>
      <c r="E157" s="5" t="s">
        <v>53</v>
      </c>
      <c r="F157" s="5" t="s">
        <v>109</v>
      </c>
      <c r="G157" s="5" t="s">
        <v>28</v>
      </c>
      <c r="H157" s="5"/>
      <c r="I157" s="8"/>
      <c r="J157" s="28">
        <f>J158</f>
        <v>0</v>
      </c>
      <c r="K157" s="28">
        <f t="shared" si="53"/>
        <v>0</v>
      </c>
      <c r="L157" s="28"/>
    </row>
    <row r="158" spans="1:12" ht="21.75" customHeight="1">
      <c r="A158" s="104" t="s">
        <v>52</v>
      </c>
      <c r="B158" s="107">
        <v>89</v>
      </c>
      <c r="C158" s="103" t="s">
        <v>24</v>
      </c>
      <c r="D158" s="5" t="s">
        <v>37</v>
      </c>
      <c r="E158" s="5" t="s">
        <v>53</v>
      </c>
      <c r="F158" s="5" t="s">
        <v>109</v>
      </c>
      <c r="G158" s="5" t="s">
        <v>28</v>
      </c>
      <c r="H158" s="5" t="s">
        <v>29</v>
      </c>
      <c r="I158" s="8"/>
      <c r="J158" s="28">
        <f>J159</f>
        <v>0</v>
      </c>
      <c r="K158" s="28">
        <f t="shared" si="53"/>
        <v>0</v>
      </c>
      <c r="L158" s="28"/>
    </row>
    <row r="159" spans="1:12" ht="31.5">
      <c r="A159" s="106" t="s">
        <v>75</v>
      </c>
      <c r="B159" s="69">
        <v>89</v>
      </c>
      <c r="C159" s="69">
        <v>1</v>
      </c>
      <c r="D159" s="69" t="s">
        <v>37</v>
      </c>
      <c r="E159" s="69" t="s">
        <v>53</v>
      </c>
      <c r="F159" s="69" t="s">
        <v>109</v>
      </c>
      <c r="G159" s="69" t="s">
        <v>28</v>
      </c>
      <c r="H159" s="69" t="s">
        <v>29</v>
      </c>
      <c r="I159" s="69" t="s">
        <v>95</v>
      </c>
      <c r="J159" s="74">
        <f>'Прил 2'!J68</f>
        <v>0</v>
      </c>
      <c r="K159" s="74">
        <f>'Прил 2'!K68</f>
        <v>0</v>
      </c>
      <c r="L159" s="28"/>
    </row>
    <row r="160" spans="1:12" ht="85.15" customHeight="1">
      <c r="A160" s="104" t="s">
        <v>138</v>
      </c>
      <c r="B160" s="4">
        <v>89</v>
      </c>
      <c r="C160" s="5" t="s">
        <v>24</v>
      </c>
      <c r="D160" s="5" t="s">
        <v>37</v>
      </c>
      <c r="E160" s="5" t="s">
        <v>44</v>
      </c>
      <c r="F160" s="5"/>
      <c r="G160" s="5"/>
      <c r="H160" s="5"/>
      <c r="I160" s="5"/>
      <c r="J160" s="28">
        <f>J163</f>
        <v>0.3</v>
      </c>
      <c r="K160" s="28">
        <f>K163</f>
        <v>0.3</v>
      </c>
      <c r="L160" s="28">
        <f t="shared" si="31"/>
        <v>100</v>
      </c>
    </row>
    <row r="161" spans="1:12" ht="35.450000000000003" customHeight="1">
      <c r="A161" s="59" t="s">
        <v>107</v>
      </c>
      <c r="B161" s="107">
        <v>89</v>
      </c>
      <c r="C161" s="5" t="s">
        <v>24</v>
      </c>
      <c r="D161" s="5" t="s">
        <v>37</v>
      </c>
      <c r="E161" s="5" t="s">
        <v>44</v>
      </c>
      <c r="F161" s="5" t="s">
        <v>108</v>
      </c>
      <c r="G161" s="5"/>
      <c r="H161" s="5"/>
      <c r="I161" s="5"/>
      <c r="J161" s="28">
        <f>J162</f>
        <v>0.3</v>
      </c>
      <c r="K161" s="28">
        <f t="shared" ref="K161" si="54">K162</f>
        <v>0.3</v>
      </c>
      <c r="L161" s="28">
        <f t="shared" si="31"/>
        <v>100</v>
      </c>
    </row>
    <row r="162" spans="1:12" ht="22.15" customHeight="1">
      <c r="A162" s="59" t="s">
        <v>43</v>
      </c>
      <c r="B162" s="107">
        <v>89</v>
      </c>
      <c r="C162" s="5" t="s">
        <v>24</v>
      </c>
      <c r="D162" s="5" t="s">
        <v>37</v>
      </c>
      <c r="E162" s="5" t="s">
        <v>44</v>
      </c>
      <c r="F162" s="5" t="s">
        <v>109</v>
      </c>
      <c r="G162" s="5"/>
      <c r="H162" s="5"/>
      <c r="I162" s="5"/>
      <c r="J162" s="28">
        <f>J163</f>
        <v>0.3</v>
      </c>
      <c r="K162" s="28">
        <f t="shared" ref="K162" si="55">K163</f>
        <v>0.3</v>
      </c>
      <c r="L162" s="28">
        <f t="shared" si="31"/>
        <v>100</v>
      </c>
    </row>
    <row r="163" spans="1:12" ht="15.75">
      <c r="A163" s="104" t="s">
        <v>16</v>
      </c>
      <c r="B163" s="107">
        <v>89</v>
      </c>
      <c r="C163" s="5" t="s">
        <v>24</v>
      </c>
      <c r="D163" s="5" t="s">
        <v>37</v>
      </c>
      <c r="E163" s="5" t="s">
        <v>44</v>
      </c>
      <c r="F163" s="5" t="s">
        <v>109</v>
      </c>
      <c r="G163" s="5" t="s">
        <v>17</v>
      </c>
      <c r="H163" s="5"/>
      <c r="I163" s="5"/>
      <c r="J163" s="28">
        <f>J164</f>
        <v>0.3</v>
      </c>
      <c r="K163" s="28">
        <f t="shared" ref="K163:K164" si="56">K164</f>
        <v>0.3</v>
      </c>
      <c r="L163" s="28">
        <f t="shared" si="31"/>
        <v>100</v>
      </c>
    </row>
    <row r="164" spans="1:12" ht="53.45" customHeight="1">
      <c r="A164" s="104" t="s">
        <v>67</v>
      </c>
      <c r="B164" s="107">
        <v>89</v>
      </c>
      <c r="C164" s="5" t="s">
        <v>24</v>
      </c>
      <c r="D164" s="5" t="s">
        <v>37</v>
      </c>
      <c r="E164" s="5" t="s">
        <v>44</v>
      </c>
      <c r="F164" s="5" t="s">
        <v>109</v>
      </c>
      <c r="G164" s="5" t="s">
        <v>17</v>
      </c>
      <c r="H164" s="5" t="s">
        <v>18</v>
      </c>
      <c r="I164" s="5"/>
      <c r="J164" s="28">
        <f>J165</f>
        <v>0.3</v>
      </c>
      <c r="K164" s="28">
        <f t="shared" si="56"/>
        <v>0.3</v>
      </c>
      <c r="L164" s="28">
        <f t="shared" si="31"/>
        <v>100</v>
      </c>
    </row>
    <row r="165" spans="1:12" ht="31.5">
      <c r="A165" s="106" t="s">
        <v>75</v>
      </c>
      <c r="B165" s="73">
        <v>89</v>
      </c>
      <c r="C165" s="69" t="s">
        <v>24</v>
      </c>
      <c r="D165" s="69" t="s">
        <v>37</v>
      </c>
      <c r="E165" s="69" t="s">
        <v>44</v>
      </c>
      <c r="F165" s="69" t="s">
        <v>109</v>
      </c>
      <c r="G165" s="69" t="s">
        <v>17</v>
      </c>
      <c r="H165" s="69" t="s">
        <v>18</v>
      </c>
      <c r="I165" s="69" t="s">
        <v>95</v>
      </c>
      <c r="J165" s="74">
        <f>'Прил 2'!J38</f>
        <v>0.3</v>
      </c>
      <c r="K165" s="74">
        <f>'Прил 2'!K38</f>
        <v>0.3</v>
      </c>
      <c r="L165" s="74">
        <f t="shared" si="31"/>
        <v>100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05:D106">
    <cfRule type="expression" dxfId="1" priority="52" stopIfTrue="1">
      <formula>$D105=""</formula>
    </cfRule>
    <cfRule type="expression" dxfId="0" priority="53" stopIfTrue="1">
      <formula>$E105&lt;&gt;""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E6" sqref="E6"/>
    </sheetView>
  </sheetViews>
  <sheetFormatPr defaultColWidth="9.140625" defaultRowHeight="15.75"/>
  <cols>
    <col min="1" max="1" width="29.140625" style="11" customWidth="1"/>
    <col min="2" max="2" width="71" style="36" customWidth="1"/>
    <col min="3" max="3" width="14.85546875" style="11" customWidth="1"/>
    <col min="4" max="4" width="17.28515625" style="11" customWidth="1"/>
    <col min="5" max="5" width="16.28515625" style="11" customWidth="1"/>
    <col min="6" max="6" width="9.140625" style="11"/>
    <col min="7" max="7" width="20.28515625" style="11" customWidth="1"/>
    <col min="8" max="8" width="16.7109375" style="11" customWidth="1"/>
    <col min="9" max="9" width="21.85546875" style="11" customWidth="1"/>
    <col min="10" max="16384" width="9.140625" style="11"/>
  </cols>
  <sheetData>
    <row r="1" spans="1:7" ht="100.5" customHeight="1">
      <c r="A1" s="108"/>
      <c r="B1" s="109"/>
      <c r="C1" s="181" t="s">
        <v>233</v>
      </c>
      <c r="D1" s="181"/>
      <c r="E1" s="181"/>
      <c r="F1" s="10"/>
      <c r="G1" s="10"/>
    </row>
    <row r="2" spans="1:7" ht="51" customHeight="1">
      <c r="A2" s="194" t="s">
        <v>240</v>
      </c>
      <c r="B2" s="194"/>
      <c r="C2" s="194"/>
      <c r="D2" s="194"/>
      <c r="E2" s="194"/>
    </row>
    <row r="3" spans="1:7">
      <c r="A3" s="38"/>
      <c r="B3" s="110"/>
      <c r="C3" s="111"/>
      <c r="D3" s="39"/>
      <c r="E3" s="112" t="s">
        <v>131</v>
      </c>
    </row>
    <row r="4" spans="1:7" ht="39" customHeight="1">
      <c r="A4" s="195" t="s">
        <v>122</v>
      </c>
      <c r="B4" s="196" t="s">
        <v>182</v>
      </c>
      <c r="C4" s="195" t="s">
        <v>183</v>
      </c>
      <c r="D4" s="195"/>
      <c r="E4" s="195"/>
    </row>
    <row r="5" spans="1:7" ht="36" customHeight="1">
      <c r="A5" s="195"/>
      <c r="B5" s="196"/>
      <c r="C5" s="41" t="s">
        <v>234</v>
      </c>
      <c r="D5" s="41" t="s">
        <v>235</v>
      </c>
      <c r="E5" s="41" t="s">
        <v>236</v>
      </c>
    </row>
    <row r="6" spans="1:7" ht="31.5">
      <c r="A6" s="113" t="s">
        <v>123</v>
      </c>
      <c r="B6" s="114" t="s">
        <v>124</v>
      </c>
      <c r="C6" s="30">
        <f>C7+C10+C14</f>
        <v>55.877180000000038</v>
      </c>
      <c r="D6" s="30">
        <f t="shared" ref="D6" si="0">D7+D10+D14</f>
        <v>-411.04930000000047</v>
      </c>
      <c r="E6" s="30">
        <f t="shared" ref="E6:E12" si="1">D6/C6*100</f>
        <v>-735.63000137086408</v>
      </c>
    </row>
    <row r="7" spans="1:7">
      <c r="A7" s="113" t="s">
        <v>125</v>
      </c>
      <c r="B7" s="115" t="s">
        <v>121</v>
      </c>
      <c r="C7" s="32">
        <f t="shared" ref="C7:D8" si="2">SUM(C8)</f>
        <v>0</v>
      </c>
      <c r="D7" s="32">
        <f t="shared" si="2"/>
        <v>0</v>
      </c>
      <c r="E7" s="32"/>
    </row>
    <row r="8" spans="1:7" ht="31.5">
      <c r="A8" s="113" t="s">
        <v>126</v>
      </c>
      <c r="B8" s="115" t="s">
        <v>169</v>
      </c>
      <c r="C8" s="32">
        <f t="shared" si="2"/>
        <v>0</v>
      </c>
      <c r="D8" s="32">
        <f t="shared" si="2"/>
        <v>0</v>
      </c>
      <c r="E8" s="32"/>
    </row>
    <row r="9" spans="1:7" ht="31.5">
      <c r="A9" s="113" t="s">
        <v>132</v>
      </c>
      <c r="B9" s="115" t="s">
        <v>170</v>
      </c>
      <c r="C9" s="32">
        <v>0</v>
      </c>
      <c r="D9" s="32">
        <v>0</v>
      </c>
      <c r="E9" s="32"/>
    </row>
    <row r="10" spans="1:7" ht="31.5">
      <c r="A10" s="33" t="s">
        <v>146</v>
      </c>
      <c r="B10" s="116" t="s">
        <v>166</v>
      </c>
      <c r="C10" s="32">
        <f t="shared" ref="C10:D11" si="3">C11</f>
        <v>-70.400000000000006</v>
      </c>
      <c r="D10" s="32">
        <f t="shared" si="3"/>
        <v>-70.400000000000006</v>
      </c>
      <c r="E10" s="32">
        <f t="shared" si="1"/>
        <v>100</v>
      </c>
    </row>
    <row r="11" spans="1:7" ht="47.25">
      <c r="A11" s="33" t="s">
        <v>171</v>
      </c>
      <c r="B11" s="116" t="s">
        <v>167</v>
      </c>
      <c r="C11" s="32">
        <f t="shared" si="3"/>
        <v>-70.400000000000006</v>
      </c>
      <c r="D11" s="32">
        <f t="shared" si="3"/>
        <v>-70.400000000000006</v>
      </c>
      <c r="E11" s="32">
        <f t="shared" si="1"/>
        <v>100</v>
      </c>
    </row>
    <row r="12" spans="1:7" ht="47.25">
      <c r="A12" s="33" t="s">
        <v>147</v>
      </c>
      <c r="B12" s="116" t="s">
        <v>167</v>
      </c>
      <c r="C12" s="32">
        <f>SUM(C13)</f>
        <v>-70.400000000000006</v>
      </c>
      <c r="D12" s="32">
        <f>SUM(D13)</f>
        <v>-70.400000000000006</v>
      </c>
      <c r="E12" s="32">
        <f t="shared" si="1"/>
        <v>100</v>
      </c>
    </row>
    <row r="13" spans="1:7" ht="47.25">
      <c r="A13" s="33" t="s">
        <v>148</v>
      </c>
      <c r="B13" s="116" t="s">
        <v>168</v>
      </c>
      <c r="C13" s="32">
        <v>-70.400000000000006</v>
      </c>
      <c r="D13" s="32">
        <v>-70.400000000000006</v>
      </c>
      <c r="E13" s="32">
        <f>D13/C13*100</f>
        <v>100</v>
      </c>
    </row>
    <row r="14" spans="1:7" ht="31.5">
      <c r="A14" s="33" t="s">
        <v>149</v>
      </c>
      <c r="B14" s="35" t="s">
        <v>172</v>
      </c>
      <c r="C14" s="30">
        <f>C15+C18</f>
        <v>126.27718000000004</v>
      </c>
      <c r="D14" s="30">
        <f t="shared" ref="D14" si="4">D15+D18</f>
        <v>-340.64930000000049</v>
      </c>
      <c r="E14" s="30">
        <f t="shared" ref="E14:E20" si="5">D14/C14*100</f>
        <v>-269.76315118852068</v>
      </c>
    </row>
    <row r="15" spans="1:7" s="31" customFormat="1">
      <c r="A15" s="117" t="s">
        <v>150</v>
      </c>
      <c r="B15" s="118" t="s">
        <v>127</v>
      </c>
      <c r="C15" s="30">
        <f t="shared" ref="C15:D16" si="6">SUM(C16)</f>
        <v>-2741.85</v>
      </c>
      <c r="D15" s="30">
        <f t="shared" si="6"/>
        <v>-2830.6413000000002</v>
      </c>
      <c r="E15" s="30">
        <f t="shared" si="5"/>
        <v>103.23837190218283</v>
      </c>
    </row>
    <row r="16" spans="1:7">
      <c r="A16" s="33" t="s">
        <v>151</v>
      </c>
      <c r="B16" s="115" t="s">
        <v>128</v>
      </c>
      <c r="C16" s="32">
        <f t="shared" si="6"/>
        <v>-2741.85</v>
      </c>
      <c r="D16" s="32">
        <f t="shared" si="6"/>
        <v>-2830.6413000000002</v>
      </c>
      <c r="E16" s="32">
        <f t="shared" si="5"/>
        <v>103.23837190218283</v>
      </c>
    </row>
    <row r="17" spans="1:9" ht="31.5">
      <c r="A17" s="33" t="s">
        <v>152</v>
      </c>
      <c r="B17" s="115" t="s">
        <v>173</v>
      </c>
      <c r="C17" s="32">
        <f>-('Прил 1'!C7+C9)</f>
        <v>-2741.85</v>
      </c>
      <c r="D17" s="32">
        <f>-('Прил 1'!D7+D9)</f>
        <v>-2830.6413000000002</v>
      </c>
      <c r="E17" s="32">
        <f t="shared" si="5"/>
        <v>103.23837190218283</v>
      </c>
    </row>
    <row r="18" spans="1:9" s="31" customFormat="1">
      <c r="A18" s="117" t="s">
        <v>153</v>
      </c>
      <c r="B18" s="118" t="s">
        <v>129</v>
      </c>
      <c r="C18" s="30">
        <f>C19</f>
        <v>2868.12718</v>
      </c>
      <c r="D18" s="30">
        <f t="shared" ref="D18:D19" si="7">D19</f>
        <v>2489.9919999999997</v>
      </c>
      <c r="E18" s="30">
        <f t="shared" si="5"/>
        <v>86.815954932653995</v>
      </c>
    </row>
    <row r="19" spans="1:9">
      <c r="A19" s="33" t="s">
        <v>154</v>
      </c>
      <c r="B19" s="115" t="s">
        <v>130</v>
      </c>
      <c r="C19" s="32">
        <f>C20</f>
        <v>2868.12718</v>
      </c>
      <c r="D19" s="32">
        <f t="shared" si="7"/>
        <v>2489.9919999999997</v>
      </c>
      <c r="E19" s="32">
        <f t="shared" si="5"/>
        <v>86.815954932653995</v>
      </c>
    </row>
    <row r="20" spans="1:9" ht="31.5">
      <c r="A20" s="33" t="s">
        <v>155</v>
      </c>
      <c r="B20" s="115" t="s">
        <v>174</v>
      </c>
      <c r="C20" s="32">
        <f>'Прил 2'!J7-C13</f>
        <v>2868.12718</v>
      </c>
      <c r="D20" s="32">
        <f>'Прил 2'!K7-D13</f>
        <v>2489.9919999999997</v>
      </c>
      <c r="E20" s="32">
        <f t="shared" si="5"/>
        <v>86.815954932653995</v>
      </c>
      <c r="G20" s="34"/>
      <c r="H20" s="34"/>
      <c r="I20" s="34"/>
    </row>
    <row r="23" spans="1:9" ht="28.15" customHeight="1"/>
    <row r="26" spans="1:9">
      <c r="C26" s="34"/>
      <c r="D26" s="34"/>
      <c r="E26" s="34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76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 </vt:lpstr>
      <vt:lpstr>Прил 4</vt:lpstr>
      <vt:lpstr>Прил 5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2024-03-13T14:52:24Z</dcterms:modified>
</cp:coreProperties>
</file>