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2'!$A$6:$L$142</definedName>
    <definedName name="_xlnm._FilterDatabase" localSheetId="2" hidden="1">'Прил 3 '!$A$6:$K$141</definedName>
    <definedName name="_xlnm._FilterDatabase" localSheetId="3" hidden="1">'Прил 4'!$B$1:$B$188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1'!$A$1:$E$35</definedName>
    <definedName name="_xlnm.Print_Area" localSheetId="1">'Прил 2'!$A$1:$L$142</definedName>
    <definedName name="_xlnm.Print_Area" localSheetId="2">'Прил 3 '!$A$1:$K$141</definedName>
    <definedName name="_xlnm.Print_Area" localSheetId="3">'Прил 4'!$A$1:$L$188</definedName>
  </definedNames>
  <calcPr calcId="125725"/>
  <fileRecoveryPr autoRecover="0"/>
</workbook>
</file>

<file path=xl/calcChain.xml><?xml version="1.0" encoding="utf-8"?>
<calcChain xmlns="http://schemas.openxmlformats.org/spreadsheetml/2006/main">
  <c r="J96" i="6"/>
  <c r="C33" i="1"/>
  <c r="K127" i="9"/>
  <c r="K126" s="1"/>
  <c r="K125" s="1"/>
  <c r="K124" s="1"/>
  <c r="K123" s="1"/>
  <c r="L127"/>
  <c r="L126" s="1"/>
  <c r="L125" s="1"/>
  <c r="L124" s="1"/>
  <c r="L123" s="1"/>
  <c r="J127"/>
  <c r="J126" s="1"/>
  <c r="J125" s="1"/>
  <c r="J124" s="1"/>
  <c r="J123" s="1"/>
  <c r="J33" i="18"/>
  <c r="J32" s="1"/>
  <c r="K33"/>
  <c r="K32" s="1"/>
  <c r="I33"/>
  <c r="I32" s="1"/>
  <c r="J27" i="6"/>
  <c r="J30"/>
  <c r="K33"/>
  <c r="L33"/>
  <c r="J33"/>
  <c r="C28" i="1" l="1"/>
  <c r="J110" i="6"/>
  <c r="J106"/>
  <c r="C8" i="1"/>
  <c r="E21"/>
  <c r="D21"/>
  <c r="C21"/>
  <c r="K57" i="9" l="1"/>
  <c r="K56" s="1"/>
  <c r="K55" s="1"/>
  <c r="K54" s="1"/>
  <c r="K53" s="1"/>
  <c r="K52" s="1"/>
  <c r="K51" s="1"/>
  <c r="L57"/>
  <c r="L56" s="1"/>
  <c r="L55" s="1"/>
  <c r="L54" s="1"/>
  <c r="L53" s="1"/>
  <c r="L52" s="1"/>
  <c r="L51" s="1"/>
  <c r="K64"/>
  <c r="K63" s="1"/>
  <c r="K62" s="1"/>
  <c r="K61" s="1"/>
  <c r="K60" s="1"/>
  <c r="K59" s="1"/>
  <c r="K58" s="1"/>
  <c r="L64"/>
  <c r="L63" s="1"/>
  <c r="L62" s="1"/>
  <c r="L61" s="1"/>
  <c r="L60" s="1"/>
  <c r="L59" s="1"/>
  <c r="L58" s="1"/>
  <c r="K71"/>
  <c r="K70" s="1"/>
  <c r="K69" s="1"/>
  <c r="K68" s="1"/>
  <c r="K67" s="1"/>
  <c r="K66" s="1"/>
  <c r="L71"/>
  <c r="L70" s="1"/>
  <c r="L69" s="1"/>
  <c r="L68" s="1"/>
  <c r="L67" s="1"/>
  <c r="L66" s="1"/>
  <c r="K77"/>
  <c r="K76" s="1"/>
  <c r="K75" s="1"/>
  <c r="K74" s="1"/>
  <c r="K73" s="1"/>
  <c r="K72" s="1"/>
  <c r="L77"/>
  <c r="L76" s="1"/>
  <c r="L75" s="1"/>
  <c r="L74" s="1"/>
  <c r="L73" s="1"/>
  <c r="L72" s="1"/>
  <c r="J57"/>
  <c r="J56" s="1"/>
  <c r="J55" s="1"/>
  <c r="J54" s="1"/>
  <c r="J53" s="1"/>
  <c r="J52" s="1"/>
  <c r="J51" s="1"/>
  <c r="J64"/>
  <c r="J63" s="1"/>
  <c r="J62" s="1"/>
  <c r="J61" s="1"/>
  <c r="J60" s="1"/>
  <c r="J59" s="1"/>
  <c r="J58" s="1"/>
  <c r="J71"/>
  <c r="J70" s="1"/>
  <c r="J69" s="1"/>
  <c r="J68" s="1"/>
  <c r="J67" s="1"/>
  <c r="J66" s="1"/>
  <c r="J77"/>
  <c r="J76" s="1"/>
  <c r="J75" s="1"/>
  <c r="J74" s="1"/>
  <c r="J73" s="1"/>
  <c r="J72" s="1"/>
  <c r="J101" i="18"/>
  <c r="J100" s="1"/>
  <c r="J99" s="1"/>
  <c r="J98" s="1"/>
  <c r="K101"/>
  <c r="K100" s="1"/>
  <c r="K99" s="1"/>
  <c r="K98" s="1"/>
  <c r="J105"/>
  <c r="J104" s="1"/>
  <c r="J103" s="1"/>
  <c r="J102" s="1"/>
  <c r="K105"/>
  <c r="K104" s="1"/>
  <c r="K103" s="1"/>
  <c r="K102" s="1"/>
  <c r="J109"/>
  <c r="J108" s="1"/>
  <c r="J107" s="1"/>
  <c r="K109"/>
  <c r="K108" s="1"/>
  <c r="K107" s="1"/>
  <c r="J112"/>
  <c r="J111" s="1"/>
  <c r="J110" s="1"/>
  <c r="K112"/>
  <c r="K111" s="1"/>
  <c r="K110" s="1"/>
  <c r="I101"/>
  <c r="I100" s="1"/>
  <c r="I99" s="1"/>
  <c r="I98" s="1"/>
  <c r="I105"/>
  <c r="I104" s="1"/>
  <c r="I103" s="1"/>
  <c r="I102" s="1"/>
  <c r="I109"/>
  <c r="I108" s="1"/>
  <c r="I107" s="1"/>
  <c r="I112"/>
  <c r="I111" s="1"/>
  <c r="I110" s="1"/>
  <c r="I106" l="1"/>
  <c r="J106"/>
  <c r="J97" s="1"/>
  <c r="K106"/>
  <c r="K97" s="1"/>
  <c r="J65" i="9"/>
  <c r="J50" s="1"/>
  <c r="I97" i="18"/>
  <c r="L65" i="9"/>
  <c r="L50" s="1"/>
  <c r="K65"/>
  <c r="K50" s="1"/>
  <c r="J24" i="6" l="1"/>
  <c r="J15"/>
  <c r="K97" l="1"/>
  <c r="L97"/>
  <c r="K98"/>
  <c r="L98"/>
  <c r="L99"/>
  <c r="L100"/>
  <c r="L101"/>
  <c r="K100"/>
  <c r="K99" s="1"/>
  <c r="K101"/>
  <c r="L104"/>
  <c r="L103" s="1"/>
  <c r="K105"/>
  <c r="K104" s="1"/>
  <c r="K103" s="1"/>
  <c r="L105"/>
  <c r="J103"/>
  <c r="J104"/>
  <c r="J105"/>
  <c r="L108"/>
  <c r="L107" s="1"/>
  <c r="K109"/>
  <c r="K108" s="1"/>
  <c r="K107" s="1"/>
  <c r="L109"/>
  <c r="J108"/>
  <c r="J107" s="1"/>
  <c r="J109"/>
  <c r="K111"/>
  <c r="K112"/>
  <c r="L112"/>
  <c r="L111" s="1"/>
  <c r="J121"/>
  <c r="J111"/>
  <c r="J112"/>
  <c r="J98" l="1"/>
  <c r="J97" s="1"/>
  <c r="J101"/>
  <c r="J100" s="1"/>
  <c r="J99" s="1"/>
  <c r="J118"/>
  <c r="J128"/>
  <c r="J85" l="1"/>
  <c r="E34" i="1"/>
  <c r="D34"/>
  <c r="C34"/>
  <c r="K14" i="9" l="1"/>
  <c r="L14"/>
  <c r="J14"/>
  <c r="J73" i="18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K73" i="6"/>
  <c r="K72" s="1"/>
  <c r="K71" s="1"/>
  <c r="K70" s="1"/>
  <c r="K69" s="1"/>
  <c r="L73"/>
  <c r="L72" s="1"/>
  <c r="L71" s="1"/>
  <c r="L70" s="1"/>
  <c r="L69" s="1"/>
  <c r="J71"/>
  <c r="J70" s="1"/>
  <c r="J69" s="1"/>
  <c r="J72"/>
  <c r="J73"/>
  <c r="C26" i="1" l="1"/>
  <c r="E25"/>
  <c r="D25"/>
  <c r="C25"/>
  <c r="K84" i="9"/>
  <c r="K83" s="1"/>
  <c r="K82" s="1"/>
  <c r="K81" s="1"/>
  <c r="K80" s="1"/>
  <c r="K79" s="1"/>
  <c r="K78" s="1"/>
  <c r="L84"/>
  <c r="L83" s="1"/>
  <c r="L82" s="1"/>
  <c r="L81" s="1"/>
  <c r="L80" s="1"/>
  <c r="L79" s="1"/>
  <c r="L78" s="1"/>
  <c r="J84"/>
  <c r="J83" s="1"/>
  <c r="J82" s="1"/>
  <c r="J81" s="1"/>
  <c r="J80" s="1"/>
  <c r="J79" s="1"/>
  <c r="J78" s="1"/>
  <c r="J57" i="18"/>
  <c r="J56" s="1"/>
  <c r="J55" s="1"/>
  <c r="J54" s="1"/>
  <c r="K57"/>
  <c r="K56" s="1"/>
  <c r="K55" s="1"/>
  <c r="K54" s="1"/>
  <c r="I57"/>
  <c r="I56" s="1"/>
  <c r="I55" s="1"/>
  <c r="I54" s="1"/>
  <c r="K57" i="6" l="1"/>
  <c r="K56" s="1"/>
  <c r="K55" s="1"/>
  <c r="L57"/>
  <c r="L56" s="1"/>
  <c r="L55" s="1"/>
  <c r="J57"/>
  <c r="J56" s="1"/>
  <c r="J55" s="1"/>
  <c r="E33" i="1" l="1"/>
  <c r="D33"/>
  <c r="D32" s="1"/>
  <c r="L153" i="9"/>
  <c r="L152" s="1"/>
  <c r="L151" s="1"/>
  <c r="L150" s="1"/>
  <c r="L149" s="1"/>
  <c r="K153"/>
  <c r="K152" s="1"/>
  <c r="K151" s="1"/>
  <c r="K150" s="1"/>
  <c r="J153"/>
  <c r="J152" s="1"/>
  <c r="J151" s="1"/>
  <c r="J150"/>
  <c r="J149" s="1"/>
  <c r="J148" s="1"/>
  <c r="J28" i="6" l="1"/>
  <c r="L128"/>
  <c r="K128"/>
  <c r="J116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4" i="18" l="1"/>
  <c r="K84"/>
  <c r="J88"/>
  <c r="J87" s="1"/>
  <c r="J86" s="1"/>
  <c r="J85" s="1"/>
  <c r="K88"/>
  <c r="K87" s="1"/>
  <c r="K86" s="1"/>
  <c r="K85" s="1"/>
  <c r="I84"/>
  <c r="I88"/>
  <c r="I87" s="1"/>
  <c r="I86" s="1"/>
  <c r="I85" s="1"/>
  <c r="J49"/>
  <c r="J48" s="1"/>
  <c r="J47" s="1"/>
  <c r="J46" s="1"/>
  <c r="K49"/>
  <c r="K48" s="1"/>
  <c r="K47" s="1"/>
  <c r="K46" s="1"/>
  <c r="I49"/>
  <c r="I48" s="1"/>
  <c r="I47" s="1"/>
  <c r="I46" s="1"/>
  <c r="L88" i="6" l="1"/>
  <c r="L87" s="1"/>
  <c r="L86" s="1"/>
  <c r="L35" i="9" s="1"/>
  <c r="L34" s="1"/>
  <c r="L33" s="1"/>
  <c r="L32" s="1"/>
  <c r="L31" s="1"/>
  <c r="L30" s="1"/>
  <c r="L29" s="1"/>
  <c r="K87" i="6"/>
  <c r="K86" s="1"/>
  <c r="K35" i="9" s="1"/>
  <c r="K34" s="1"/>
  <c r="K33" s="1"/>
  <c r="K32" s="1"/>
  <c r="K31" s="1"/>
  <c r="K30" s="1"/>
  <c r="K29" s="1"/>
  <c r="K88" i="6"/>
  <c r="J88"/>
  <c r="J87" s="1"/>
  <c r="J86" s="1"/>
  <c r="J35" i="9" s="1"/>
  <c r="J34" s="1"/>
  <c r="J33" s="1"/>
  <c r="J32" s="1"/>
  <c r="J31" s="1"/>
  <c r="J30" s="1"/>
  <c r="J29" s="1"/>
  <c r="K49" i="6"/>
  <c r="K48" s="1"/>
  <c r="K47" s="1"/>
  <c r="K21" i="9" s="1"/>
  <c r="K20" s="1"/>
  <c r="K19" s="1"/>
  <c r="K18" s="1"/>
  <c r="K17" s="1"/>
  <c r="K16" s="1"/>
  <c r="K15" s="1"/>
  <c r="L49" i="6"/>
  <c r="L48" s="1"/>
  <c r="L47" s="1"/>
  <c r="L21" i="9" s="1"/>
  <c r="L20" s="1"/>
  <c r="L19" s="1"/>
  <c r="L18" s="1"/>
  <c r="L17" s="1"/>
  <c r="L16" s="1"/>
  <c r="L15" s="1"/>
  <c r="J49" i="6"/>
  <c r="J48" s="1"/>
  <c r="J47" s="1"/>
  <c r="J21" i="9" s="1"/>
  <c r="J20" s="1"/>
  <c r="J19" s="1"/>
  <c r="J18" s="1"/>
  <c r="J17" s="1"/>
  <c r="J16" s="1"/>
  <c r="J15" s="1"/>
  <c r="K171" l="1"/>
  <c r="K170" s="1"/>
  <c r="K169" s="1"/>
  <c r="K168" s="1"/>
  <c r="K167" s="1"/>
  <c r="K166" s="1"/>
  <c r="L171"/>
  <c r="L170" s="1"/>
  <c r="L169" s="1"/>
  <c r="L168" s="1"/>
  <c r="L167" s="1"/>
  <c r="L166" s="1"/>
  <c r="J171"/>
  <c r="J170" s="1"/>
  <c r="J169" s="1"/>
  <c r="J168" s="1"/>
  <c r="J167" s="1"/>
  <c r="J166" s="1"/>
  <c r="J95" i="18"/>
  <c r="J94" s="1"/>
  <c r="J93" s="1"/>
  <c r="J92" s="1"/>
  <c r="J91" s="1"/>
  <c r="J90" s="1"/>
  <c r="K95"/>
  <c r="K94" s="1"/>
  <c r="K93" s="1"/>
  <c r="K92" s="1"/>
  <c r="K91" s="1"/>
  <c r="K90" s="1"/>
  <c r="I95"/>
  <c r="I94" s="1"/>
  <c r="I93" s="1"/>
  <c r="I92" s="1"/>
  <c r="I91" s="1"/>
  <c r="I90" s="1"/>
  <c r="K95" i="6"/>
  <c r="K94" s="1"/>
  <c r="K93" s="1"/>
  <c r="K92" s="1"/>
  <c r="K91" s="1"/>
  <c r="L95"/>
  <c r="L94" s="1"/>
  <c r="L93" s="1"/>
  <c r="L92" s="1"/>
  <c r="L91" s="1"/>
  <c r="J95"/>
  <c r="J94" s="1"/>
  <c r="J93" s="1"/>
  <c r="J92" s="1"/>
  <c r="J91" s="1"/>
  <c r="K13" i="9" l="1"/>
  <c r="K12" s="1"/>
  <c r="K11" s="1"/>
  <c r="K10" s="1"/>
  <c r="K9" s="1"/>
  <c r="K8" s="1"/>
  <c r="L13"/>
  <c r="L12" s="1"/>
  <c r="L11" s="1"/>
  <c r="L10" s="1"/>
  <c r="L9" s="1"/>
  <c r="L8" s="1"/>
  <c r="J13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53" i="18"/>
  <c r="J52" s="1"/>
  <c r="J51" s="1"/>
  <c r="J50" s="1"/>
  <c r="J45" s="1"/>
  <c r="K53"/>
  <c r="K52" s="1"/>
  <c r="K51" s="1"/>
  <c r="K50" s="1"/>
  <c r="K45" s="1"/>
  <c r="I53"/>
  <c r="I52" s="1"/>
  <c r="I51" s="1"/>
  <c r="I50" s="1"/>
  <c r="I45" s="1"/>
  <c r="K53" i="6"/>
  <c r="K52" s="1"/>
  <c r="K51" s="1"/>
  <c r="K46" s="1"/>
  <c r="L53"/>
  <c r="L52" s="1"/>
  <c r="L51" s="1"/>
  <c r="L46" s="1"/>
  <c r="J53"/>
  <c r="J52" s="1"/>
  <c r="J51" s="1"/>
  <c r="J46" s="1"/>
  <c r="J78" i="18"/>
  <c r="J77" s="1"/>
  <c r="J76" s="1"/>
  <c r="J75" s="1"/>
  <c r="J74" s="1"/>
  <c r="J67" s="1"/>
  <c r="K78"/>
  <c r="K77" s="1"/>
  <c r="K76" s="1"/>
  <c r="K75" s="1"/>
  <c r="K74" s="1"/>
  <c r="K67" s="1"/>
  <c r="I78"/>
  <c r="I77" s="1"/>
  <c r="I76" s="1"/>
  <c r="I75" s="1"/>
  <c r="I74" s="1"/>
  <c r="I67" s="1"/>
  <c r="K78" i="6"/>
  <c r="K77" s="1"/>
  <c r="K76" s="1"/>
  <c r="K75" s="1"/>
  <c r="K68" s="1"/>
  <c r="L78"/>
  <c r="L77" s="1"/>
  <c r="L76" s="1"/>
  <c r="L75" s="1"/>
  <c r="L68" s="1"/>
  <c r="J78"/>
  <c r="J77" s="1"/>
  <c r="J76" s="1"/>
  <c r="J75" s="1"/>
  <c r="J68" s="1"/>
  <c r="K122" i="9" l="1"/>
  <c r="K121" s="1"/>
  <c r="K120" s="1"/>
  <c r="K119" s="1"/>
  <c r="K118" s="1"/>
  <c r="K117" s="1"/>
  <c r="L122"/>
  <c r="L121" s="1"/>
  <c r="L120" s="1"/>
  <c r="L119" s="1"/>
  <c r="L118" s="1"/>
  <c r="L117" s="1"/>
  <c r="J122"/>
  <c r="J121" s="1"/>
  <c r="J120" s="1"/>
  <c r="J119" s="1"/>
  <c r="J118" s="1"/>
  <c r="J117" s="1"/>
  <c r="K98"/>
  <c r="K97" s="1"/>
  <c r="K96" s="1"/>
  <c r="K95" s="1"/>
  <c r="K94" s="1"/>
  <c r="K93" s="1"/>
  <c r="L98"/>
  <c r="L97" s="1"/>
  <c r="L96" s="1"/>
  <c r="L95" s="1"/>
  <c r="L94" s="1"/>
  <c r="L93" s="1"/>
  <c r="J98"/>
  <c r="J97" s="1"/>
  <c r="J96" s="1"/>
  <c r="J95" s="1"/>
  <c r="J94" s="1"/>
  <c r="J93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20" i="6"/>
  <c r="K17"/>
  <c r="K16" s="1"/>
  <c r="L17"/>
  <c r="L16" s="1"/>
  <c r="J17"/>
  <c r="J16" s="1"/>
  <c r="K31"/>
  <c r="K30" s="1"/>
  <c r="L31"/>
  <c r="L30" s="1"/>
  <c r="J31"/>
  <c r="D13" i="13"/>
  <c r="E13"/>
  <c r="C13"/>
  <c r="D27" i="1"/>
  <c r="E27"/>
  <c r="C27"/>
  <c r="K141" i="18" l="1"/>
  <c r="J141"/>
  <c r="L140" i="6"/>
  <c r="L139" s="1"/>
  <c r="I26" i="18"/>
  <c r="I28"/>
  <c r="I27" s="1"/>
  <c r="C16" i="12"/>
  <c r="L138" i="6" l="1"/>
  <c r="L137" s="1"/>
  <c r="L136" s="1"/>
  <c r="L141"/>
  <c r="D24" i="1"/>
  <c r="E24"/>
  <c r="C24"/>
  <c r="K140" i="6" l="1"/>
  <c r="K139" s="1"/>
  <c r="K138" s="1"/>
  <c r="K137" s="1"/>
  <c r="K136" s="1"/>
  <c r="K141"/>
  <c r="L148" i="9"/>
  <c r="J26" i="18"/>
  <c r="K149" i="9" l="1"/>
  <c r="K148" s="1"/>
  <c r="K139" i="18"/>
  <c r="K138" s="1"/>
  <c r="K137" s="1"/>
  <c r="K136" s="1"/>
  <c r="K135" s="1"/>
  <c r="K140"/>
  <c r="J139"/>
  <c r="J138" s="1"/>
  <c r="J137" s="1"/>
  <c r="J136" s="1"/>
  <c r="J135" s="1"/>
  <c r="J140"/>
  <c r="J127" l="1"/>
  <c r="J126" s="1"/>
  <c r="J125" s="1"/>
  <c r="J124" s="1"/>
  <c r="J123" s="1"/>
  <c r="J122" s="1"/>
  <c r="J121" s="1"/>
  <c r="K127"/>
  <c r="I127"/>
  <c r="I126" s="1"/>
  <c r="I125" s="1"/>
  <c r="I124" s="1"/>
  <c r="I123" s="1"/>
  <c r="I122" s="1"/>
  <c r="J120"/>
  <c r="J119" s="1"/>
  <c r="J118" s="1"/>
  <c r="K120"/>
  <c r="K119" s="1"/>
  <c r="K118" s="1"/>
  <c r="I120"/>
  <c r="I119" s="1"/>
  <c r="I118" s="1"/>
  <c r="J117"/>
  <c r="J116" s="1"/>
  <c r="J115" s="1"/>
  <c r="K117"/>
  <c r="K116" s="1"/>
  <c r="K115" s="1"/>
  <c r="I117"/>
  <c r="I116" s="1"/>
  <c r="I115" s="1"/>
  <c r="J83"/>
  <c r="K83"/>
  <c r="I83"/>
  <c r="I82" s="1"/>
  <c r="I81" s="1"/>
  <c r="I80" s="1"/>
  <c r="I79" s="1"/>
  <c r="J66"/>
  <c r="J65" s="1"/>
  <c r="K66"/>
  <c r="K65" s="1"/>
  <c r="I66"/>
  <c r="I65" s="1"/>
  <c r="J64"/>
  <c r="K64"/>
  <c r="I64"/>
  <c r="J64" i="6"/>
  <c r="J38" i="18"/>
  <c r="J37" s="1"/>
  <c r="J36" s="1"/>
  <c r="J35" s="1"/>
  <c r="J34" s="1"/>
  <c r="K38"/>
  <c r="I38"/>
  <c r="I37" s="1"/>
  <c r="I36" s="1"/>
  <c r="I35" s="1"/>
  <c r="I34" s="1"/>
  <c r="J28"/>
  <c r="K28"/>
  <c r="J25"/>
  <c r="K26"/>
  <c r="K25" s="1"/>
  <c r="J23"/>
  <c r="K23"/>
  <c r="I23"/>
  <c r="J14"/>
  <c r="K14"/>
  <c r="I14"/>
  <c r="K92" i="9"/>
  <c r="L92"/>
  <c r="K147"/>
  <c r="L147"/>
  <c r="J147"/>
  <c r="K141"/>
  <c r="L141"/>
  <c r="J141"/>
  <c r="J92"/>
  <c r="K134" i="18"/>
  <c r="K133" s="1"/>
  <c r="K132" s="1"/>
  <c r="K131" s="1"/>
  <c r="K130" s="1"/>
  <c r="K129" s="1"/>
  <c r="K128" s="1"/>
  <c r="J134"/>
  <c r="J133" s="1"/>
  <c r="J132" s="1"/>
  <c r="J131" s="1"/>
  <c r="J130" s="1"/>
  <c r="J129" s="1"/>
  <c r="J128" s="1"/>
  <c r="I134"/>
  <c r="I133" s="1"/>
  <c r="I132" s="1"/>
  <c r="I131" s="1"/>
  <c r="I130" s="1"/>
  <c r="I129" s="1"/>
  <c r="I128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J26" i="6"/>
  <c r="C29" i="1"/>
  <c r="D29"/>
  <c r="E29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111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116" i="9" s="1"/>
  <c r="K115" s="1"/>
  <c r="K114" s="1"/>
  <c r="K113" s="1"/>
  <c r="K112" s="1"/>
  <c r="L38" i="6"/>
  <c r="L37" s="1"/>
  <c r="K38"/>
  <c r="K37" s="1"/>
  <c r="J38"/>
  <c r="J37" s="1"/>
  <c r="J115" i="9"/>
  <c r="J114" s="1"/>
  <c r="L44" i="6"/>
  <c r="L43" s="1"/>
  <c r="K44"/>
  <c r="K43" s="1"/>
  <c r="J44"/>
  <c r="J43" s="1"/>
  <c r="L66"/>
  <c r="K66"/>
  <c r="J66"/>
  <c r="L64"/>
  <c r="K64"/>
  <c r="K84"/>
  <c r="K83" s="1"/>
  <c r="L84"/>
  <c r="L83" s="1"/>
  <c r="J84"/>
  <c r="J83" s="1"/>
  <c r="K117"/>
  <c r="K116" s="1"/>
  <c r="L117"/>
  <c r="L116" s="1"/>
  <c r="K120"/>
  <c r="K119" s="1"/>
  <c r="L120"/>
  <c r="L119" s="1"/>
  <c r="J119"/>
  <c r="J117"/>
  <c r="J116" s="1"/>
  <c r="K127"/>
  <c r="K126" s="1"/>
  <c r="K125" s="1"/>
  <c r="L127"/>
  <c r="L126" s="1"/>
  <c r="J127"/>
  <c r="J126" s="1"/>
  <c r="J125" s="1"/>
  <c r="J124" s="1"/>
  <c r="J123" s="1"/>
  <c r="J122" s="1"/>
  <c r="K134"/>
  <c r="K133" s="1"/>
  <c r="L134"/>
  <c r="L133" s="1"/>
  <c r="J134"/>
  <c r="J133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111" i="9" l="1"/>
  <c r="L25" i="6"/>
  <c r="J22"/>
  <c r="I114" i="18"/>
  <c r="I113" s="1"/>
  <c r="I96" s="1"/>
  <c r="K114"/>
  <c r="K113" s="1"/>
  <c r="K96" s="1"/>
  <c r="J81"/>
  <c r="J82"/>
  <c r="K81"/>
  <c r="K82"/>
  <c r="J114"/>
  <c r="J113" s="1"/>
  <c r="J96" s="1"/>
  <c r="K115" i="6"/>
  <c r="K114" s="1"/>
  <c r="L115"/>
  <c r="L114" s="1"/>
  <c r="J115"/>
  <c r="J114" s="1"/>
  <c r="J111" i="9"/>
  <c r="J25" i="6"/>
  <c r="J21" s="1"/>
  <c r="E8" i="1"/>
  <c r="D8"/>
  <c r="K126" i="18"/>
  <c r="K125" s="1"/>
  <c r="K124" s="1"/>
  <c r="K123" s="1"/>
  <c r="K122" s="1"/>
  <c r="K121" s="1"/>
  <c r="K37"/>
  <c r="K36" s="1"/>
  <c r="K35" s="1"/>
  <c r="K34" s="1"/>
  <c r="K146" i="9"/>
  <c r="K145" s="1"/>
  <c r="K142" s="1"/>
  <c r="K140"/>
  <c r="K139" s="1"/>
  <c r="K136" s="1"/>
  <c r="K105"/>
  <c r="K104" s="1"/>
  <c r="K103" s="1"/>
  <c r="K159"/>
  <c r="K158" s="1"/>
  <c r="K157" s="1"/>
  <c r="K154" s="1"/>
  <c r="L177"/>
  <c r="L176" s="1"/>
  <c r="L175" s="1"/>
  <c r="K182"/>
  <c r="K181" s="1"/>
  <c r="K180" s="1"/>
  <c r="K179" s="1"/>
  <c r="K178" s="1"/>
  <c r="L28" i="6"/>
  <c r="L116" i="9" s="1"/>
  <c r="L115" s="1"/>
  <c r="L114" s="1"/>
  <c r="L113" s="1"/>
  <c r="L112" s="1"/>
  <c r="L105"/>
  <c r="L104" s="1"/>
  <c r="L103" s="1"/>
  <c r="K135"/>
  <c r="L159"/>
  <c r="L158" s="1"/>
  <c r="L157" s="1"/>
  <c r="L154" s="1"/>
  <c r="K165"/>
  <c r="K164" s="1"/>
  <c r="K163" s="1"/>
  <c r="K160" s="1"/>
  <c r="J177"/>
  <c r="J176" s="1"/>
  <c r="J175" s="1"/>
  <c r="L182"/>
  <c r="L181" s="1"/>
  <c r="L180" s="1"/>
  <c r="L179" s="1"/>
  <c r="L178" s="1"/>
  <c r="J105"/>
  <c r="J104" s="1"/>
  <c r="J103" s="1"/>
  <c r="J102" s="1"/>
  <c r="J101" s="1"/>
  <c r="J100" s="1"/>
  <c r="L135"/>
  <c r="J159"/>
  <c r="J158" s="1"/>
  <c r="J157" s="1"/>
  <c r="J154" s="1"/>
  <c r="L165"/>
  <c r="L164" s="1"/>
  <c r="L163" s="1"/>
  <c r="L160" s="1"/>
  <c r="J182"/>
  <c r="J181" s="1"/>
  <c r="J180" s="1"/>
  <c r="J179" s="1"/>
  <c r="J178" s="1"/>
  <c r="I25" i="18"/>
  <c r="J135" i="9"/>
  <c r="J165"/>
  <c r="K177"/>
  <c r="K176" s="1"/>
  <c r="K175" s="1"/>
  <c r="L91"/>
  <c r="L90" s="1"/>
  <c r="L87" s="1"/>
  <c r="L86" s="1"/>
  <c r="J146"/>
  <c r="J145" s="1"/>
  <c r="J142" s="1"/>
  <c r="J113"/>
  <c r="J112" s="1"/>
  <c r="I121" i="18"/>
  <c r="I63"/>
  <c r="I62" s="1"/>
  <c r="I13"/>
  <c r="I12" s="1"/>
  <c r="I11" s="1"/>
  <c r="K63"/>
  <c r="K62" s="1"/>
  <c r="K61" s="1"/>
  <c r="K60" s="1"/>
  <c r="K59" s="1"/>
  <c r="K58" s="1"/>
  <c r="I22"/>
  <c r="I21" s="1"/>
  <c r="K13"/>
  <c r="K12" s="1"/>
  <c r="K11" s="1"/>
  <c r="K27"/>
  <c r="K24" s="1"/>
  <c r="J22"/>
  <c r="J21" s="1"/>
  <c r="J13"/>
  <c r="J12" s="1"/>
  <c r="J11" s="1"/>
  <c r="J27"/>
  <c r="J24" s="1"/>
  <c r="J63"/>
  <c r="J62" s="1"/>
  <c r="J61" s="1"/>
  <c r="J60" s="1"/>
  <c r="J59" s="1"/>
  <c r="J58" s="1"/>
  <c r="K22"/>
  <c r="K21" s="1"/>
  <c r="L63" i="6"/>
  <c r="L62" s="1"/>
  <c r="L61" s="1"/>
  <c r="K63"/>
  <c r="K62" s="1"/>
  <c r="K61" s="1"/>
  <c r="E10" i="13"/>
  <c r="D10"/>
  <c r="J132" i="6"/>
  <c r="J131" s="1"/>
  <c r="J130" s="1"/>
  <c r="J129" s="1"/>
  <c r="J63"/>
  <c r="J62" s="1"/>
  <c r="J61" s="1"/>
  <c r="L82"/>
  <c r="L36"/>
  <c r="L35" s="1"/>
  <c r="L188" i="9"/>
  <c r="L187" s="1"/>
  <c r="L186" s="1"/>
  <c r="J91"/>
  <c r="J90" s="1"/>
  <c r="J11" i="6"/>
  <c r="J10" s="1"/>
  <c r="L132"/>
  <c r="L131" s="1"/>
  <c r="L130" s="1"/>
  <c r="L129" s="1"/>
  <c r="K124"/>
  <c r="K123" s="1"/>
  <c r="K122" s="1"/>
  <c r="J82"/>
  <c r="J81" s="1"/>
  <c r="J80" s="1"/>
  <c r="K82"/>
  <c r="L42"/>
  <c r="L41" s="1"/>
  <c r="L40" s="1"/>
  <c r="L140" i="9"/>
  <c r="L139" s="1"/>
  <c r="J36" i="6"/>
  <c r="J35" s="1"/>
  <c r="J188" i="9"/>
  <c r="J187" s="1"/>
  <c r="J186" s="1"/>
  <c r="K188"/>
  <c r="K187" s="1"/>
  <c r="K186" s="1"/>
  <c r="K36" i="6"/>
  <c r="K35" s="1"/>
  <c r="K91" i="9"/>
  <c r="K90" s="1"/>
  <c r="K11" i="6"/>
  <c r="K10" s="1"/>
  <c r="K25"/>
  <c r="K21" s="1"/>
  <c r="L125"/>
  <c r="L124" s="1"/>
  <c r="L123" s="1"/>
  <c r="L122" s="1"/>
  <c r="J140" i="9"/>
  <c r="J139" s="1"/>
  <c r="J42" i="6"/>
  <c r="J41" s="1"/>
  <c r="J40" s="1"/>
  <c r="K42"/>
  <c r="K41" s="1"/>
  <c r="K40" s="1"/>
  <c r="L11"/>
  <c r="L10" s="1"/>
  <c r="K132"/>
  <c r="K131" s="1"/>
  <c r="K130" s="1"/>
  <c r="K129" s="1"/>
  <c r="J80" i="18" l="1"/>
  <c r="J79" s="1"/>
  <c r="K80"/>
  <c r="K79" s="1"/>
  <c r="L81" i="6"/>
  <c r="L80" s="1"/>
  <c r="K81"/>
  <c r="K80" s="1"/>
  <c r="K20" i="18"/>
  <c r="K19" s="1"/>
  <c r="K18" s="1"/>
  <c r="J20"/>
  <c r="J19" s="1"/>
  <c r="J18" s="1"/>
  <c r="J164" i="9"/>
  <c r="J163" s="1"/>
  <c r="J160" s="1"/>
  <c r="L134"/>
  <c r="L133" s="1"/>
  <c r="L132" s="1"/>
  <c r="L131" s="1"/>
  <c r="J134"/>
  <c r="J133" s="1"/>
  <c r="J130" s="1"/>
  <c r="K162"/>
  <c r="K161" s="1"/>
  <c r="J10" i="18"/>
  <c r="J9" s="1"/>
  <c r="K10"/>
  <c r="K9" s="1"/>
  <c r="I10"/>
  <c r="I9" s="1"/>
  <c r="K90" i="6"/>
  <c r="L21"/>
  <c r="L172" i="9"/>
  <c r="J156"/>
  <c r="J155" s="1"/>
  <c r="L60" i="6"/>
  <c r="L59" s="1"/>
  <c r="L162" i="9"/>
  <c r="L161" s="1"/>
  <c r="J172"/>
  <c r="K172"/>
  <c r="K60" i="6"/>
  <c r="K59" s="1"/>
  <c r="K144" i="9"/>
  <c r="K143" s="1"/>
  <c r="K156"/>
  <c r="K155" s="1"/>
  <c r="I24" i="18"/>
  <c r="I20" s="1"/>
  <c r="K138" i="9"/>
  <c r="K137" s="1"/>
  <c r="I89" i="18"/>
  <c r="J144" i="9"/>
  <c r="J143" s="1"/>
  <c r="L156"/>
  <c r="L155" s="1"/>
  <c r="L89"/>
  <c r="L88" s="1"/>
  <c r="K87"/>
  <c r="K86" s="1"/>
  <c r="K89"/>
  <c r="K88" s="1"/>
  <c r="K183"/>
  <c r="K185"/>
  <c r="K184" s="1"/>
  <c r="J87"/>
  <c r="J86" s="1"/>
  <c r="J89"/>
  <c r="J88" s="1"/>
  <c r="J183"/>
  <c r="J185"/>
  <c r="J184" s="1"/>
  <c r="L183"/>
  <c r="L185"/>
  <c r="L184" s="1"/>
  <c r="K174"/>
  <c r="K173" s="1"/>
  <c r="L174"/>
  <c r="L173" s="1"/>
  <c r="J174"/>
  <c r="J173" s="1"/>
  <c r="J136"/>
  <c r="J138"/>
  <c r="J137" s="1"/>
  <c r="L136"/>
  <c r="L138"/>
  <c r="L137" s="1"/>
  <c r="L100"/>
  <c r="L102"/>
  <c r="L101" s="1"/>
  <c r="K100"/>
  <c r="K102"/>
  <c r="K101" s="1"/>
  <c r="K134"/>
  <c r="K133" s="1"/>
  <c r="J89" i="18"/>
  <c r="I61"/>
  <c r="I60" s="1"/>
  <c r="I59" s="1"/>
  <c r="I58" s="1"/>
  <c r="K89"/>
  <c r="L90" i="6"/>
  <c r="C32" i="1"/>
  <c r="C23" s="1"/>
  <c r="C7" s="1"/>
  <c r="D23"/>
  <c r="E32"/>
  <c r="E23" s="1"/>
  <c r="L146" i="9"/>
  <c r="L145" s="1"/>
  <c r="J60" i="6"/>
  <c r="J59" s="1"/>
  <c r="J90"/>
  <c r="K110" i="9"/>
  <c r="K109" s="1"/>
  <c r="K106" s="1"/>
  <c r="K20" i="6"/>
  <c r="K19" s="1"/>
  <c r="K9" s="1"/>
  <c r="J20"/>
  <c r="J19" s="1"/>
  <c r="J9" s="1"/>
  <c r="J110" i="9"/>
  <c r="J109" s="1"/>
  <c r="J106" s="1"/>
  <c r="J99" s="1"/>
  <c r="L110"/>
  <c r="L109" s="1"/>
  <c r="L106" s="1"/>
  <c r="J129" l="1"/>
  <c r="J8" i="6"/>
  <c r="J7" s="1"/>
  <c r="C20" i="13" s="1"/>
  <c r="C19" s="1"/>
  <c r="C18" s="1"/>
  <c r="K8" i="6"/>
  <c r="K7" s="1"/>
  <c r="D20" i="13" s="1"/>
  <c r="D19" s="1"/>
  <c r="D18" s="1"/>
  <c r="K99" i="9"/>
  <c r="K85" s="1"/>
  <c r="J8" i="18"/>
  <c r="J7" s="1"/>
  <c r="K8"/>
  <c r="K7" s="1"/>
  <c r="L99" i="9"/>
  <c r="L85" s="1"/>
  <c r="C17" i="13"/>
  <c r="L20" i="6"/>
  <c r="L19" s="1"/>
  <c r="L9" s="1"/>
  <c r="L8" s="1"/>
  <c r="J162" i="9"/>
  <c r="J161" s="1"/>
  <c r="L130"/>
  <c r="J132"/>
  <c r="J131" s="1"/>
  <c r="I19" i="18"/>
  <c r="I18" s="1"/>
  <c r="E7" i="1"/>
  <c r="D7"/>
  <c r="L142" i="9"/>
  <c r="L144"/>
  <c r="L143" s="1"/>
  <c r="K130"/>
  <c r="K129" s="1"/>
  <c r="K132"/>
  <c r="K131" s="1"/>
  <c r="L108"/>
  <c r="L107" s="1"/>
  <c r="J85"/>
  <c r="J108"/>
  <c r="J107" s="1"/>
  <c r="K108"/>
  <c r="K107" s="1"/>
  <c r="L129" l="1"/>
  <c r="L128" s="1"/>
  <c r="L7" s="1"/>
  <c r="K128"/>
  <c r="K7" s="1"/>
  <c r="J12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C16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<sst xmlns="http://schemas.openxmlformats.org/spreadsheetml/2006/main" count="2659" uniqueCount="265">
  <si>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</si>
  <si>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</si>
  <si>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</si>
  <si>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</si>
  <si>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</si>
  <si>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</si>
  <si>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</si>
  <si>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</si>
  <si>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</si>
  <si>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</si>
  <si>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</si>
  <si>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</si>
  <si>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</si>
  <si>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</si>
  <si>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</si>
  <si>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</si>
  <si>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</si>
  <si>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</si>
  <si>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</si>
  <si>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</si>
  <si>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</si>
  <si>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</si>
  <si>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</si>
  <si>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</si>
  <si>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</si>
  <si>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</si>
  <si>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</si>
  <si>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</si>
  <si>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</si>
  <si>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</si>
  <si>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</si>
  <si>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</si>
  <si>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</si>
  <si>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</si>
  <si>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</si>
  <si>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</si>
  <si>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</si>
  <si>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</si>
  <si>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</si>
  <si>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</si>
  <si>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</si>
  <si>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</si>
  <si>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</si>
  <si>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</si>
  <si>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</si>
  <si>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</si>
  <si>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</si>
  <si>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</si>
  <si>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</si>
  <si>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</si>
  <si>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</si>
  <si>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</si>
  <si>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</si>
  <si>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</si>
  <si>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</si>
  <si>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</si>
  <si>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</si>
  <si>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</si>
  <si>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</si>
  <si>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</si>
  <si>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</si>
  <si>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</si>
  <si>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</si>
  <si>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</si>
  <si>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</si>
  <si>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</si>
  <si>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</si>
  <si>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</si>
  <si>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</si>
  <si>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</si>
  <si>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</si>
  <si>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</si>
  <si>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</si>
  <si>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</si>
  <si>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</si>
  <si>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</si>
  <si>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</si>
  <si>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</si>
  <si>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</si>
  <si>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</si>
  <si>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</si>
  <si>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</si>
  <si>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</si>
  <si>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</si>
  <si>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</si>
  <si>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</si>
  <si>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</si>
  <si>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</si>
  <si>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</si>
  <si>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</si>
  <si>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</si>
  <si>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</si>
  <si>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</si>
  <si>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</si>
  <si>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</si>
  <si>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</si>
  <si>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</si>
  <si>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</si>
  <si>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</si>
  <si>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</si>
  <si>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</si>
  <si>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</si>
  <si>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</si>
  <si>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</si>
  <si>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</si>
  <si>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</si>
  <si>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</si>
  <si>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</si>
  <si>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</si>
  <si>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</si>
  <si>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</si>
  <si>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</si>
  <si>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</si>
  <si>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</si>
  <si>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</si>
  <si>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</si>
  <si>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</si>
  <si>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</si>
  <si>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</si>
  <si>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</si>
  <si>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</si>
  <si>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</si>
  <si>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</si>
  <si>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</si>
  <si>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</si>
  <si>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</si>
  <si>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</si>
  <si>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</si>
  <si>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</si>
  <si>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</si>
  <si>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</si>
  <si>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</si>
  <si>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</si>
  <si>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</si>
  <si>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</si>
  <si>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</si>
  <si>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</si>
  <si>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</si>
  <si>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</si>
  <si>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</si>
  <si>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</si>
  <si>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</si>
  <si>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</si>
  <si>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</si>
  <si>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</si>
  <si>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</si>
  <si>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</si>
  <si>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</si>
  <si>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</si>
  <si>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</si>
  <si>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</si>
  <si>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</si>
  <si>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</si>
  <si>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</si>
  <si>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</si>
  <si>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</si>
  <si>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</si>
  <si>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</si>
  <si>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</si>
  <si>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</si>
  <si>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</si>
  <si>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</si>
  <si>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</si>
  <si>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</si>
  <si>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</si>
  <si>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</si>
  <si>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</si>
  <si>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</si>
  <si>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</si>
  <si>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</si>
  <si>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</si>
  <si>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</si>
  <si>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</si>
  <si>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</si>
  <si>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</si>
  <si>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</si>
  <si>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</si>
  <si>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</si>
  <si>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</si>
  <si>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</si>
  <si>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</si>
  <si>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</si>
  <si>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</si>
  <si>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</si>
  <si>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</si>
  <si>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</si>
  <si>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</si>
  <si>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</si>
  <si>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</si>
  <si>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</si>
  <si>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</si>
  <si>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</si>
  <si>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</si>
  <si>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</si>
  <si>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</si>
  <si>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</si>
  <si>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</si>
  <si>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</si>
  <si>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</si>
  <si>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</si>
  <si>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</si>
  <si>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</si>
  <si>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</si>
  <si>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</si>
  <si>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</si>
  <si>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</si>
  <si>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</si>
  <si>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</si>
  <si>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</si>
  <si>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</si>
  <si>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</si>
  <si>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</si>
  <si>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</si>
  <si>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</si>
  <si>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</si>
  <si>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</si>
  <si>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</si>
  <si>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</si>
  <si>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</si>
  <si>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</si>
  <si>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</si>
  <si>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</si>
  <si>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</si>
  <si>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</si>
  <si>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</si>
  <si>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</si>
  <si>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</si>
  <si>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</si>
  <si>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</si>
  <si>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</si>
  <si>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</si>
  <si>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</si>
  <si>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</si>
  <si>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</si>
  <si>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</si>
  <si>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</si>
  <si>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</si>
  <si>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</si>
  <si>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</si>
  <si>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</si>
  <si>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</si>
  <si>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</si>
  <si>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</si>
  <si>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</si>
  <si>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</si>
  <si>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</si>
  <si>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</si>
  <si>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</si>
  <si>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</si>
  <si>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</si>
  <si>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</si>
  <si>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27</t>
  </si>
  <si>
    <t>Основное мероприятие "Уличное освещение Паевского сельского поселения Кадошкинского муниципального района Республики Мордовия"</t>
  </si>
  <si>
    <t>План мероприятий Паевского сельского поселения Кадошкинского муниципального района Республики Мордовия</t>
  </si>
  <si>
    <t>Субсидии на софинансирование расходных обязательств по благоустройству территории</t>
  </si>
  <si>
    <t>Основное мероприятие "Поддержание и улучшение санитарного и эстетического состояния территории Паевского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</si>
  <si>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Паевского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</si>
  <si>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43010</t>
  </si>
  <si>
    <t>43040</t>
  </si>
  <si>
    <t>44206</t>
  </si>
  <si>
    <t>00011300000000000000</t>
  </si>
  <si>
    <t>ДОХОДЫ ОТ ОКАЗАНИЯ ПЛАТНЫХ УСЛУГ И КОМПЕНСАЦИИ ЗАТРАТ ГОСУДАРСТВА</t>
  </si>
  <si>
    <t>91811302995100000130</t>
  </si>
  <si>
    <t>Прочие доходы от компенсации затрат бюджетов сельских поселений</t>
  </si>
  <si>
    <t>+100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</si>
</sst>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5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95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5"/>
  <sheetViews>
    <sheetView view="pageBreakPreview" topLeftCell="A22" zoomScaleNormal="75" zoomScaleSheetLayoutView="100" workbookViewId="0">
      <selection activeCell="F34" sqref="F34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33" t="s">
        <v>224</v>
      </c>
      <c r="D1" s="233"/>
      <c r="E1" s="233"/>
    </row>
    <row r="2" spans="1:5" ht="42" customHeight="1">
      <c r="A2" s="239" t="s">
        <v>145</v>
      </c>
      <c r="B2" s="239"/>
      <c r="C2" s="239"/>
      <c r="D2" s="239"/>
      <c r="E2" s="239"/>
    </row>
    <row r="3" spans="1:5">
      <c r="A3" s="36"/>
      <c r="B3" s="36"/>
      <c r="C3" s="240" t="s">
        <v>0</v>
      </c>
      <c r="D3" s="240"/>
      <c r="E3" s="240"/>
    </row>
    <row r="4" spans="1:5" ht="32.25" customHeight="1">
      <c r="A4" s="235" t="s">
        <v>1</v>
      </c>
      <c r="B4" s="237" t="s">
        <v>2</v>
      </c>
      <c r="C4" s="234" t="s">
        <v>3</v>
      </c>
      <c r="D4" s="234"/>
      <c r="E4" s="234"/>
    </row>
    <row r="5" spans="1:5">
      <c r="A5" s="236"/>
      <c r="B5" s="238"/>
      <c r="C5" s="208" t="s">
        <v>193</v>
      </c>
      <c r="D5" s="208" t="s">
        <v>221</v>
      </c>
      <c r="E5" s="208" t="s">
        <v>225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SUM(C8+C23+C34)</f>
        <v>4961.03</v>
      </c>
      <c r="D7" s="24">
        <f>SUM(D8+D23)</f>
        <v>2009.6999999999998</v>
      </c>
      <c r="E7" s="14">
        <f>SUM(E8+E23)</f>
        <v>2213.1999999999998</v>
      </c>
    </row>
    <row r="8" spans="1:5">
      <c r="A8" s="25" t="s">
        <v>68</v>
      </c>
      <c r="B8" s="23" t="s">
        <v>74</v>
      </c>
      <c r="C8" s="26">
        <f>SUM(C9+C12+C14+C16+C19+C21)</f>
        <v>655.19999999999993</v>
      </c>
      <c r="D8" s="26">
        <f t="shared" ref="D8:E8" si="0">SUM(D9+D12+D14+D16+D19)</f>
        <v>672.9</v>
      </c>
      <c r="E8" s="26">
        <f t="shared" si="0"/>
        <v>706.8</v>
      </c>
    </row>
    <row r="9" spans="1: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6.75" customHeight="1">
      <c r="A21" s="25" t="s">
        <v>260</v>
      </c>
      <c r="B21" s="3" t="s">
        <v>261</v>
      </c>
      <c r="C21" s="232">
        <f>C22</f>
        <v>5.5</v>
      </c>
      <c r="D21" s="232">
        <f>D22</f>
        <v>0</v>
      </c>
      <c r="E21" s="232">
        <f>E22</f>
        <v>0</v>
      </c>
    </row>
    <row r="22" spans="1:8" ht="21" customHeight="1">
      <c r="A22" s="27" t="s">
        <v>262</v>
      </c>
      <c r="B22" s="28" t="s">
        <v>263</v>
      </c>
      <c r="C22" s="230">
        <v>5.5</v>
      </c>
      <c r="D22" s="231">
        <v>0</v>
      </c>
      <c r="E22" s="231">
        <v>0</v>
      </c>
    </row>
    <row r="23" spans="1:8" ht="38.450000000000003" customHeight="1">
      <c r="A23" s="30" t="s">
        <v>86</v>
      </c>
      <c r="B23" s="31" t="s">
        <v>87</v>
      </c>
      <c r="C23" s="26">
        <f>SUM(C29+C32+C24+C27)</f>
        <v>4105.83</v>
      </c>
      <c r="D23" s="26">
        <f t="shared" ref="D23:E23" si="2">SUM(D29+D32+D24)</f>
        <v>1336.8</v>
      </c>
      <c r="E23" s="26">
        <f t="shared" si="2"/>
        <v>1506.4</v>
      </c>
    </row>
    <row r="24" spans="1:8" ht="18" customHeight="1">
      <c r="A24" s="25" t="s">
        <v>167</v>
      </c>
      <c r="B24" s="23" t="s">
        <v>168</v>
      </c>
      <c r="C24" s="26">
        <f>C25+C26</f>
        <v>984.59999999999991</v>
      </c>
      <c r="D24" s="26">
        <f t="shared" ref="D24:E24" si="3">D25+D26</f>
        <v>604.69999999999993</v>
      </c>
      <c r="E24" s="26">
        <f t="shared" si="3"/>
        <v>592.4</v>
      </c>
    </row>
    <row r="25" spans="1:8" ht="38.450000000000003" customHeight="1">
      <c r="A25" s="27" t="s">
        <v>169</v>
      </c>
      <c r="B25" s="29" t="s">
        <v>137</v>
      </c>
      <c r="C25" s="13">
        <f>667.8+6.9</f>
        <v>674.69999999999993</v>
      </c>
      <c r="D25" s="13">
        <f>597.8+6.9</f>
        <v>604.69999999999993</v>
      </c>
      <c r="E25" s="13">
        <f>585.4+7</f>
        <v>592.4</v>
      </c>
    </row>
    <row r="26" spans="1:8" ht="38.450000000000003" customHeight="1">
      <c r="A26" s="27" t="s">
        <v>170</v>
      </c>
      <c r="B26" s="155" t="s">
        <v>166</v>
      </c>
      <c r="C26" s="12">
        <f>309.9</f>
        <v>309.89999999999998</v>
      </c>
      <c r="D26" s="13">
        <v>0</v>
      </c>
      <c r="E26" s="13">
        <v>0</v>
      </c>
    </row>
    <row r="27" spans="1:8" ht="30.75" customHeight="1">
      <c r="A27" s="25" t="s">
        <v>194</v>
      </c>
      <c r="B27" s="32" t="s">
        <v>195</v>
      </c>
      <c r="C27" s="26">
        <f>C28</f>
        <v>1414.4</v>
      </c>
      <c r="D27" s="26">
        <f t="shared" ref="D27:E27" si="4">D28</f>
        <v>0</v>
      </c>
      <c r="E27" s="26">
        <f t="shared" si="4"/>
        <v>0</v>
      </c>
    </row>
    <row r="28" spans="1:8" ht="26.25" customHeight="1">
      <c r="A28" s="27" t="s">
        <v>197</v>
      </c>
      <c r="B28" s="29" t="s">
        <v>196</v>
      </c>
      <c r="C28" s="13">
        <f>866.2+178.2+370</f>
        <v>1414.4</v>
      </c>
      <c r="D28" s="13">
        <v>0</v>
      </c>
      <c r="E28" s="13">
        <v>0</v>
      </c>
    </row>
    <row r="29" spans="1:8" ht="16.5" customHeight="1">
      <c r="A29" s="25" t="s">
        <v>88</v>
      </c>
      <c r="B29" s="32" t="s">
        <v>89</v>
      </c>
      <c r="C29" s="26">
        <f>SUM(C30+C31)</f>
        <v>159.5</v>
      </c>
      <c r="D29" s="26">
        <f>SUM(D30+D31)</f>
        <v>174.4</v>
      </c>
      <c r="E29" s="15">
        <f>SUM(E30+E31)</f>
        <v>180.7</v>
      </c>
    </row>
    <row r="30" spans="1:8" ht="99" customHeight="1">
      <c r="A30" s="27" t="s">
        <v>94</v>
      </c>
      <c r="B30" s="49" t="s">
        <v>162</v>
      </c>
      <c r="C30" s="13">
        <v>0.5</v>
      </c>
      <c r="D30" s="13">
        <v>0.5</v>
      </c>
      <c r="E30" s="12">
        <v>0.5</v>
      </c>
    </row>
    <row r="31" spans="1:8" ht="22.5" customHeight="1">
      <c r="A31" s="27" t="s">
        <v>95</v>
      </c>
      <c r="B31" s="8" t="s">
        <v>138</v>
      </c>
      <c r="C31" s="9">
        <v>159</v>
      </c>
      <c r="D31" s="9">
        <v>173.9</v>
      </c>
      <c r="E31" s="9">
        <v>180.2</v>
      </c>
    </row>
    <row r="32" spans="1:8" ht="21" customHeight="1">
      <c r="A32" s="25" t="s">
        <v>90</v>
      </c>
      <c r="B32" s="23" t="s">
        <v>91</v>
      </c>
      <c r="C32" s="24">
        <f>SUM(C33)</f>
        <v>1547.33</v>
      </c>
      <c r="D32" s="24">
        <f>SUM(D33)</f>
        <v>557.70000000000005</v>
      </c>
      <c r="E32" s="14">
        <f>SUM(E33)</f>
        <v>733.3</v>
      </c>
    </row>
    <row r="33" spans="1:6" ht="66" customHeight="1">
      <c r="A33" s="27" t="s">
        <v>96</v>
      </c>
      <c r="B33" s="29" t="s">
        <v>92</v>
      </c>
      <c r="C33" s="149">
        <f>509.5+70+80+737.83+50+100</f>
        <v>1547.33</v>
      </c>
      <c r="D33" s="150">
        <f>527.7+30</f>
        <v>557.70000000000005</v>
      </c>
      <c r="E33" s="151">
        <f>703.3+30</f>
        <v>733.3</v>
      </c>
      <c r="F33" s="202" t="s">
        <v>264</v>
      </c>
    </row>
    <row r="34" spans="1:6">
      <c r="A34" s="212" t="s">
        <v>247</v>
      </c>
      <c r="B34" s="213" t="s">
        <v>248</v>
      </c>
      <c r="C34" s="214">
        <f>C35</f>
        <v>200</v>
      </c>
      <c r="D34" s="214">
        <f t="shared" ref="D34:E34" si="5">D35</f>
        <v>0</v>
      </c>
      <c r="E34" s="214">
        <f t="shared" si="5"/>
        <v>0</v>
      </c>
    </row>
    <row r="35" spans="1:6">
      <c r="A35" s="7" t="s">
        <v>250</v>
      </c>
      <c r="B35" s="215" t="s">
        <v>249</v>
      </c>
      <c r="C35" s="143">
        <v>200</v>
      </c>
      <c r="D35" s="143">
        <v>0</v>
      </c>
      <c r="E35" s="143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42"/>
  <sheetViews>
    <sheetView tabSelected="1" view="pageBreakPreview" topLeftCell="A85" zoomScale="90" zoomScaleNormal="75" zoomScaleSheetLayoutView="90" workbookViewId="0">
      <selection activeCell="M97" sqref="M9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33" t="s">
        <v>226</v>
      </c>
      <c r="K1" s="233"/>
      <c r="L1" s="233"/>
    </row>
    <row r="2" spans="1:15" ht="57.75" customHeight="1">
      <c r="A2" s="242" t="s">
        <v>227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5">
      <c r="L3" s="36" t="s">
        <v>183</v>
      </c>
    </row>
    <row r="4" spans="1:15" ht="15.75" customHeight="1">
      <c r="A4" s="241" t="s">
        <v>13</v>
      </c>
      <c r="B4" s="241" t="s">
        <v>22</v>
      </c>
      <c r="C4" s="241" t="s">
        <v>14</v>
      </c>
      <c r="D4" s="241" t="s">
        <v>184</v>
      </c>
      <c r="E4" s="241" t="s">
        <v>185</v>
      </c>
      <c r="F4" s="241"/>
      <c r="G4" s="241"/>
      <c r="H4" s="241"/>
      <c r="I4" s="241" t="s">
        <v>186</v>
      </c>
      <c r="J4" s="241" t="s">
        <v>64</v>
      </c>
      <c r="K4" s="241"/>
      <c r="L4" s="241"/>
    </row>
    <row r="5" spans="1:15">
      <c r="A5" s="241" t="s">
        <v>187</v>
      </c>
      <c r="B5" s="241" t="s">
        <v>187</v>
      </c>
      <c r="C5" s="241" t="s">
        <v>187</v>
      </c>
      <c r="D5" s="241" t="s">
        <v>187</v>
      </c>
      <c r="E5" s="241" t="s">
        <v>187</v>
      </c>
      <c r="F5" s="241"/>
      <c r="G5" s="241"/>
      <c r="H5" s="241"/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5217.5130500000005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J9+J59+J80+J90+J122+J129+J68+J136</f>
        <v>5217.5130500000005</v>
      </c>
      <c r="K8" s="88">
        <f>K9+K59+K80+K90+K122+K129+K68+K136</f>
        <v>1892.4412100000002</v>
      </c>
      <c r="L8" s="88">
        <f>L9+L59+L80+L90+L122+L129+L68+L136</f>
        <v>2072.48945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J10+J19+J40+J46</f>
        <v>2605.0674800000002</v>
      </c>
      <c r="K9" s="88">
        <f>K10+K19+K40+K46</f>
        <v>974.74120999999991</v>
      </c>
      <c r="L9" s="88">
        <f>L10+L19+L40+L46</f>
        <v>968.88945000000012</v>
      </c>
    </row>
    <row r="10" spans="1:15" ht="31.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667.9</v>
      </c>
      <c r="K10" s="161">
        <f t="shared" ref="K10:L14" si="1">K11</f>
        <v>356.8</v>
      </c>
      <c r="L10" s="161">
        <f t="shared" si="1"/>
        <v>356.8</v>
      </c>
    </row>
    <row r="11" spans="1:1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667.9</v>
      </c>
      <c r="K11" s="72">
        <f t="shared" si="1"/>
        <v>356.8</v>
      </c>
      <c r="L11" s="72">
        <f t="shared" si="1"/>
        <v>356.8</v>
      </c>
    </row>
    <row r="12" spans="1:1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667.9</v>
      </c>
      <c r="K12" s="72">
        <f t="shared" si="1"/>
        <v>356.8</v>
      </c>
      <c r="L12" s="72">
        <f t="shared" si="1"/>
        <v>356.8</v>
      </c>
    </row>
    <row r="13" spans="1:1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377.9</v>
      </c>
      <c r="K13" s="72">
        <f t="shared" si="1"/>
        <v>356.8</v>
      </c>
      <c r="L13" s="72">
        <f t="shared" si="1"/>
        <v>356.8</v>
      </c>
    </row>
    <row r="14" spans="1:15" ht="47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377.9</v>
      </c>
      <c r="K14" s="72">
        <f t="shared" si="1"/>
        <v>356.8</v>
      </c>
      <c r="L14" s="72">
        <f t="shared" si="1"/>
        <v>356.8</v>
      </c>
    </row>
    <row r="15" spans="1:15" ht="22.5" customHeight="1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f>437.9-60</f>
        <v>377.9</v>
      </c>
      <c r="K15" s="72">
        <v>356.8</v>
      </c>
      <c r="L15" s="72">
        <v>356.8</v>
      </c>
    </row>
    <row r="16" spans="1:15" ht="37.5" customHeight="1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290</v>
      </c>
      <c r="K16" s="72">
        <f t="shared" ref="K16:L17" si="2">K17</f>
        <v>0</v>
      </c>
      <c r="L16" s="72">
        <f t="shared" si="2"/>
        <v>0</v>
      </c>
    </row>
    <row r="17" spans="1:15" ht="53.25" customHeight="1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290</v>
      </c>
      <c r="K17" s="72">
        <f t="shared" si="2"/>
        <v>0</v>
      </c>
      <c r="L17" s="72">
        <f t="shared" si="2"/>
        <v>0</v>
      </c>
    </row>
    <row r="18" spans="1:15" ht="25.5" customHeight="1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290</v>
      </c>
      <c r="K18" s="72">
        <v>0</v>
      </c>
      <c r="L18" s="72">
        <v>0</v>
      </c>
    </row>
    <row r="19" spans="1:15" ht="47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J20+J35</f>
        <v>1929.6674800000001</v>
      </c>
      <c r="K19" s="161">
        <f>K20+K35</f>
        <v>612.44120999999996</v>
      </c>
      <c r="L19" s="161">
        <f>L20+L35</f>
        <v>606.58945000000006</v>
      </c>
    </row>
    <row r="20" spans="1:1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1929.1674800000001</v>
      </c>
      <c r="K20" s="72">
        <f>K21</f>
        <v>611.94120999999996</v>
      </c>
      <c r="L20" s="72">
        <f>L21</f>
        <v>606.08945000000006</v>
      </c>
    </row>
    <row r="21" spans="1:15" ht="18.600000000000001" customHeight="1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1929.1674800000001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568.45000000000005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568.45000000000005</v>
      </c>
      <c r="K23" s="72">
        <f t="shared" si="4"/>
        <v>531.94120999999996</v>
      </c>
      <c r="L23" s="72">
        <f t="shared" si="4"/>
        <v>526.08945000000006</v>
      </c>
    </row>
    <row r="24" spans="1:1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683.5-13-102.05</f>
        <v>568.45000000000005</v>
      </c>
      <c r="K24" s="72">
        <v>531.94120999999996</v>
      </c>
      <c r="L24" s="72">
        <v>526.08945000000006</v>
      </c>
    </row>
    <row r="25" spans="1:1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402.03048000000001</v>
      </c>
      <c r="K25" s="72">
        <f>K26+K28</f>
        <v>80</v>
      </c>
      <c r="L25" s="72">
        <f>L26+L28</f>
        <v>80</v>
      </c>
    </row>
    <row r="26" spans="1:15" ht="31.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372.03048000000001</v>
      </c>
      <c r="K26" s="72">
        <f t="shared" si="5"/>
        <v>50</v>
      </c>
      <c r="L26" s="72">
        <f t="shared" si="5"/>
        <v>50</v>
      </c>
    </row>
    <row r="27" spans="1:15" ht="31.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178+192.66748-0.4+5.5-3.737</f>
        <v>372.03048000000001</v>
      </c>
      <c r="K27" s="72">
        <v>50</v>
      </c>
      <c r="L27" s="72">
        <v>50</v>
      </c>
    </row>
    <row r="28" spans="1:15" s="86" customFormat="1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35.25" customHeight="1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J31+J33</f>
        <v>958.68700000000013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51.75" customHeight="1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584.95000000000005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35.25" customHeight="1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584.95000000000005</v>
      </c>
      <c r="K32" s="35">
        <v>0</v>
      </c>
      <c r="L32" s="35">
        <v>0</v>
      </c>
      <c r="M32" s="199"/>
      <c r="N32" s="199"/>
      <c r="O32" s="199"/>
    </row>
    <row r="33" spans="1:15" s="86" customFormat="1" ht="35.25" customHeight="1">
      <c r="A33" s="73" t="s">
        <v>104</v>
      </c>
      <c r="B33" s="65">
        <v>918</v>
      </c>
      <c r="C33" s="176" t="s">
        <v>17</v>
      </c>
      <c r="D33" s="176" t="s">
        <v>18</v>
      </c>
      <c r="E33" s="174" t="s">
        <v>34</v>
      </c>
      <c r="F33" s="173" t="s">
        <v>25</v>
      </c>
      <c r="G33" s="173" t="s">
        <v>37</v>
      </c>
      <c r="H33" s="173" t="s">
        <v>199</v>
      </c>
      <c r="I33" s="177" t="s">
        <v>106</v>
      </c>
      <c r="J33" s="35">
        <f>J34</f>
        <v>373.73700000000002</v>
      </c>
      <c r="K33" s="35">
        <f t="shared" ref="K33:L33" si="7">K34</f>
        <v>0</v>
      </c>
      <c r="L33" s="35">
        <f t="shared" si="7"/>
        <v>0</v>
      </c>
      <c r="M33" s="199"/>
      <c r="N33" s="199"/>
      <c r="O33" s="199"/>
    </row>
    <row r="34" spans="1:15" s="86" customFormat="1" ht="35.25" customHeight="1">
      <c r="A34" s="73" t="s">
        <v>105</v>
      </c>
      <c r="B34" s="65">
        <v>918</v>
      </c>
      <c r="C34" s="176" t="s">
        <v>17</v>
      </c>
      <c r="D34" s="176" t="s">
        <v>18</v>
      </c>
      <c r="E34" s="174" t="s">
        <v>34</v>
      </c>
      <c r="F34" s="173" t="s">
        <v>25</v>
      </c>
      <c r="G34" s="173" t="s">
        <v>37</v>
      </c>
      <c r="H34" s="173" t="s">
        <v>199</v>
      </c>
      <c r="I34" s="177" t="s">
        <v>107</v>
      </c>
      <c r="J34" s="35">
        <v>373.73700000000002</v>
      </c>
      <c r="K34" s="35">
        <v>0</v>
      </c>
      <c r="L34" s="35">
        <v>0</v>
      </c>
      <c r="M34" s="199"/>
      <c r="N34" s="199"/>
      <c r="O34" s="199"/>
    </row>
    <row r="35" spans="1:15" s="103" customFormat="1" ht="31.5">
      <c r="A35" s="70" t="s">
        <v>140</v>
      </c>
      <c r="B35" s="65">
        <v>918</v>
      </c>
      <c r="C35" s="6" t="s">
        <v>17</v>
      </c>
      <c r="D35" s="6" t="s">
        <v>18</v>
      </c>
      <c r="E35" s="71">
        <v>89</v>
      </c>
      <c r="F35" s="7"/>
      <c r="G35" s="7"/>
      <c r="H35" s="7"/>
      <c r="I35" s="80"/>
      <c r="J35" s="72">
        <f>J36</f>
        <v>0.5</v>
      </c>
      <c r="K35" s="72">
        <f t="shared" ref="K35:L38" si="8">K36</f>
        <v>0.5</v>
      </c>
      <c r="L35" s="72">
        <f t="shared" si="8"/>
        <v>0.5</v>
      </c>
      <c r="M35" s="200"/>
      <c r="N35" s="200"/>
      <c r="O35" s="200"/>
    </row>
    <row r="36" spans="1:15" s="103" customFormat="1" ht="47.25">
      <c r="A36" s="70" t="s">
        <v>141</v>
      </c>
      <c r="B36" s="65">
        <v>918</v>
      </c>
      <c r="C36" s="6" t="s">
        <v>17</v>
      </c>
      <c r="D36" s="6" t="s">
        <v>18</v>
      </c>
      <c r="E36" s="71">
        <v>89</v>
      </c>
      <c r="F36" s="7" t="s">
        <v>24</v>
      </c>
      <c r="G36" s="7"/>
      <c r="H36" s="7"/>
      <c r="I36" s="80"/>
      <c r="J36" s="72">
        <f>J37</f>
        <v>0.5</v>
      </c>
      <c r="K36" s="72">
        <f t="shared" si="8"/>
        <v>0.5</v>
      </c>
      <c r="L36" s="72">
        <f t="shared" si="8"/>
        <v>0.5</v>
      </c>
      <c r="M36" s="200"/>
      <c r="N36" s="200"/>
      <c r="O36" s="200"/>
    </row>
    <row r="37" spans="1:15" s="103" customFormat="1" ht="78.75">
      <c r="A37" s="82" t="s">
        <v>142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 t="s">
        <v>37</v>
      </c>
      <c r="H37" s="7" t="s">
        <v>43</v>
      </c>
      <c r="I37" s="80"/>
      <c r="J37" s="72">
        <f>J38</f>
        <v>0.5</v>
      </c>
      <c r="K37" s="72">
        <f t="shared" si="8"/>
        <v>0.5</v>
      </c>
      <c r="L37" s="72">
        <f t="shared" si="8"/>
        <v>0.5</v>
      </c>
      <c r="M37" s="200"/>
      <c r="N37" s="200"/>
      <c r="O37" s="200"/>
    </row>
    <row r="38" spans="1:15" s="103" customFormat="1" ht="18" customHeight="1">
      <c r="A38" s="73" t="s">
        <v>104</v>
      </c>
      <c r="B38" s="65">
        <v>918</v>
      </c>
      <c r="C38" s="6" t="s">
        <v>17</v>
      </c>
      <c r="D38" s="6" t="s">
        <v>18</v>
      </c>
      <c r="E38" s="71" t="s">
        <v>48</v>
      </c>
      <c r="F38" s="7" t="s">
        <v>24</v>
      </c>
      <c r="G38" s="7" t="s">
        <v>37</v>
      </c>
      <c r="H38" s="7" t="s">
        <v>43</v>
      </c>
      <c r="I38" s="80" t="s">
        <v>106</v>
      </c>
      <c r="J38" s="72">
        <f>J39</f>
        <v>0.5</v>
      </c>
      <c r="K38" s="72">
        <f t="shared" si="8"/>
        <v>0.5</v>
      </c>
      <c r="L38" s="72">
        <f t="shared" si="8"/>
        <v>0.5</v>
      </c>
      <c r="M38" s="200"/>
      <c r="N38" s="200"/>
      <c r="O38" s="200"/>
    </row>
    <row r="39" spans="1:15" s="103" customFormat="1" ht="35.25" customHeight="1">
      <c r="A39" s="73" t="s">
        <v>105</v>
      </c>
      <c r="B39" s="65">
        <v>918</v>
      </c>
      <c r="C39" s="6" t="s">
        <v>17</v>
      </c>
      <c r="D39" s="6" t="s">
        <v>18</v>
      </c>
      <c r="E39" s="71" t="s">
        <v>48</v>
      </c>
      <c r="F39" s="7" t="s">
        <v>24</v>
      </c>
      <c r="G39" s="7" t="s">
        <v>37</v>
      </c>
      <c r="H39" s="7" t="s">
        <v>43</v>
      </c>
      <c r="I39" s="80" t="s">
        <v>107</v>
      </c>
      <c r="J39" s="72">
        <v>0.5</v>
      </c>
      <c r="K39" s="72">
        <v>0.5</v>
      </c>
      <c r="L39" s="72">
        <v>0.5</v>
      </c>
      <c r="M39" s="200"/>
      <c r="N39" s="200"/>
      <c r="O39" s="200"/>
    </row>
    <row r="40" spans="1:15">
      <c r="A40" s="68" t="s">
        <v>44</v>
      </c>
      <c r="B40" s="65">
        <v>918</v>
      </c>
      <c r="C40" s="83" t="s">
        <v>17</v>
      </c>
      <c r="D40" s="83" t="s">
        <v>45</v>
      </c>
      <c r="E40" s="83"/>
      <c r="F40" s="160"/>
      <c r="G40" s="160"/>
      <c r="H40" s="84"/>
      <c r="I40" s="84"/>
      <c r="J40" s="161">
        <f>J41</f>
        <v>5</v>
      </c>
      <c r="K40" s="161">
        <f t="shared" ref="K40:L44" si="9">K41</f>
        <v>5</v>
      </c>
      <c r="L40" s="161">
        <f t="shared" si="9"/>
        <v>5</v>
      </c>
    </row>
    <row r="41" spans="1:15" ht="31.5">
      <c r="A41" s="104" t="s">
        <v>140</v>
      </c>
      <c r="B41" s="65">
        <v>918</v>
      </c>
      <c r="C41" s="7" t="s">
        <v>17</v>
      </c>
      <c r="D41" s="7" t="s">
        <v>45</v>
      </c>
      <c r="E41" s="71">
        <v>89</v>
      </c>
      <c r="F41" s="7"/>
      <c r="G41" s="7"/>
      <c r="H41" s="85"/>
      <c r="I41" s="85"/>
      <c r="J41" s="72">
        <f>J42</f>
        <v>5</v>
      </c>
      <c r="K41" s="72">
        <f t="shared" si="9"/>
        <v>5</v>
      </c>
      <c r="L41" s="72">
        <f t="shared" si="9"/>
        <v>5</v>
      </c>
    </row>
    <row r="42" spans="1:15" ht="47.25">
      <c r="A42" s="105" t="s">
        <v>141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/>
      <c r="H42" s="85"/>
      <c r="I42" s="85"/>
      <c r="J42" s="72">
        <f>J43</f>
        <v>5</v>
      </c>
      <c r="K42" s="72">
        <f t="shared" si="9"/>
        <v>5</v>
      </c>
      <c r="L42" s="72">
        <f t="shared" si="9"/>
        <v>5</v>
      </c>
    </row>
    <row r="43" spans="1:15" ht="31.5">
      <c r="A43" s="73" t="s">
        <v>114</v>
      </c>
      <c r="B43" s="65">
        <v>918</v>
      </c>
      <c r="C43" s="7" t="s">
        <v>17</v>
      </c>
      <c r="D43" s="7" t="s">
        <v>45</v>
      </c>
      <c r="E43" s="71">
        <v>89</v>
      </c>
      <c r="F43" s="7" t="s">
        <v>24</v>
      </c>
      <c r="G43" s="7" t="s">
        <v>37</v>
      </c>
      <c r="H43" s="7" t="s">
        <v>46</v>
      </c>
      <c r="I43" s="85"/>
      <c r="J43" s="72">
        <f>J44</f>
        <v>5</v>
      </c>
      <c r="K43" s="72">
        <f t="shared" si="9"/>
        <v>5</v>
      </c>
      <c r="L43" s="72">
        <f t="shared" si="9"/>
        <v>5</v>
      </c>
    </row>
    <row r="44" spans="1:15">
      <c r="A44" s="78" t="s">
        <v>112</v>
      </c>
      <c r="B44" s="65">
        <v>918</v>
      </c>
      <c r="C44" s="7" t="s">
        <v>17</v>
      </c>
      <c r="D44" s="7" t="s">
        <v>45</v>
      </c>
      <c r="E44" s="71">
        <v>89</v>
      </c>
      <c r="F44" s="7" t="s">
        <v>24</v>
      </c>
      <c r="G44" s="7" t="s">
        <v>37</v>
      </c>
      <c r="H44" s="7" t="s">
        <v>46</v>
      </c>
      <c r="I44" s="85" t="s">
        <v>113</v>
      </c>
      <c r="J44" s="72">
        <f>J45</f>
        <v>5</v>
      </c>
      <c r="K44" s="72">
        <f t="shared" si="9"/>
        <v>5</v>
      </c>
      <c r="L44" s="72">
        <f t="shared" si="9"/>
        <v>5</v>
      </c>
    </row>
    <row r="45" spans="1:15" ht="17.25" customHeight="1">
      <c r="A45" s="73" t="s">
        <v>47</v>
      </c>
      <c r="B45" s="65">
        <v>918</v>
      </c>
      <c r="C45" s="7" t="s">
        <v>17</v>
      </c>
      <c r="D45" s="7" t="s">
        <v>45</v>
      </c>
      <c r="E45" s="7" t="s">
        <v>48</v>
      </c>
      <c r="F45" s="7" t="s">
        <v>24</v>
      </c>
      <c r="G45" s="7" t="s">
        <v>37</v>
      </c>
      <c r="H45" s="7" t="s">
        <v>46</v>
      </c>
      <c r="I45" s="85" t="s">
        <v>49</v>
      </c>
      <c r="J45" s="72">
        <v>5</v>
      </c>
      <c r="K45" s="72">
        <v>5</v>
      </c>
      <c r="L45" s="72">
        <v>5</v>
      </c>
    </row>
    <row r="46" spans="1:15" ht="17.25" customHeight="1">
      <c r="A46" s="73" t="s">
        <v>210</v>
      </c>
      <c r="B46" s="65">
        <v>918</v>
      </c>
      <c r="C46" s="87" t="s">
        <v>17</v>
      </c>
      <c r="D46" s="83" t="s">
        <v>32</v>
      </c>
      <c r="E46" s="85"/>
      <c r="F46" s="7"/>
      <c r="G46" s="7"/>
      <c r="H46" s="7"/>
      <c r="I46" s="98"/>
      <c r="J46" s="161">
        <f>J51+J47+J55</f>
        <v>2.5</v>
      </c>
      <c r="K46" s="161">
        <f t="shared" ref="K46:L46" si="10">K51+K47+K55</f>
        <v>0.5</v>
      </c>
      <c r="L46" s="161">
        <f t="shared" si="10"/>
        <v>0.5</v>
      </c>
    </row>
    <row r="47" spans="1:15" ht="48" customHeight="1">
      <c r="A47" s="73" t="s">
        <v>218</v>
      </c>
      <c r="B47" s="65">
        <v>918</v>
      </c>
      <c r="C47" s="7" t="s">
        <v>17</v>
      </c>
      <c r="D47" s="7" t="s">
        <v>32</v>
      </c>
      <c r="E47" s="85" t="s">
        <v>45</v>
      </c>
      <c r="F47" s="7"/>
      <c r="G47" s="7"/>
      <c r="H47" s="7"/>
      <c r="I47" s="98"/>
      <c r="J47" s="72">
        <f>J48</f>
        <v>2</v>
      </c>
      <c r="K47" s="72">
        <f t="shared" ref="K47:L49" si="11">K48</f>
        <v>0</v>
      </c>
      <c r="L47" s="72">
        <f t="shared" si="11"/>
        <v>0</v>
      </c>
    </row>
    <row r="48" spans="1:15" ht="20.25" customHeight="1">
      <c r="A48" s="73" t="s">
        <v>216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/>
      <c r="J48" s="72">
        <f>J49</f>
        <v>2</v>
      </c>
      <c r="K48" s="72">
        <f t="shared" si="11"/>
        <v>0</v>
      </c>
      <c r="L48" s="72">
        <f t="shared" si="11"/>
        <v>0</v>
      </c>
    </row>
    <row r="49" spans="1:12" ht="20.25" customHeight="1">
      <c r="A49" s="73" t="s">
        <v>104</v>
      </c>
      <c r="B49" s="65">
        <v>918</v>
      </c>
      <c r="C49" s="7" t="s">
        <v>17</v>
      </c>
      <c r="D49" s="7" t="s">
        <v>32</v>
      </c>
      <c r="E49" s="85" t="s">
        <v>45</v>
      </c>
      <c r="F49" s="7" t="s">
        <v>35</v>
      </c>
      <c r="G49" s="7" t="s">
        <v>37</v>
      </c>
      <c r="H49" s="7" t="s">
        <v>217</v>
      </c>
      <c r="I49" s="98" t="s">
        <v>106</v>
      </c>
      <c r="J49" s="72">
        <f>J50</f>
        <v>2</v>
      </c>
      <c r="K49" s="72">
        <f t="shared" si="11"/>
        <v>0</v>
      </c>
      <c r="L49" s="72">
        <f t="shared" si="11"/>
        <v>0</v>
      </c>
    </row>
    <row r="50" spans="1:12" ht="33" customHeight="1">
      <c r="A50" s="73" t="s">
        <v>105</v>
      </c>
      <c r="B50" s="65">
        <v>918</v>
      </c>
      <c r="C50" s="7" t="s">
        <v>17</v>
      </c>
      <c r="D50" s="7" t="s">
        <v>32</v>
      </c>
      <c r="E50" s="85" t="s">
        <v>45</v>
      </c>
      <c r="F50" s="7" t="s">
        <v>35</v>
      </c>
      <c r="G50" s="7" t="s">
        <v>37</v>
      </c>
      <c r="H50" s="7" t="s">
        <v>217</v>
      </c>
      <c r="I50" s="98" t="s">
        <v>107</v>
      </c>
      <c r="J50" s="72">
        <v>2</v>
      </c>
      <c r="K50" s="72">
        <v>0</v>
      </c>
      <c r="L50" s="72">
        <v>0</v>
      </c>
    </row>
    <row r="51" spans="1:12" ht="18.75" hidden="1" customHeight="1">
      <c r="A51" s="73" t="s">
        <v>211</v>
      </c>
      <c r="B51" s="65">
        <v>918</v>
      </c>
      <c r="C51" s="6" t="s">
        <v>17</v>
      </c>
      <c r="D51" s="6" t="s">
        <v>32</v>
      </c>
      <c r="E51" s="85" t="s">
        <v>212</v>
      </c>
      <c r="F51" s="7"/>
      <c r="G51" s="7"/>
      <c r="H51" s="7"/>
      <c r="I51" s="98"/>
      <c r="J51" s="72">
        <f>J52</f>
        <v>0</v>
      </c>
      <c r="K51" s="72">
        <f t="shared" ref="K51:L53" si="12">K52</f>
        <v>0</v>
      </c>
      <c r="L51" s="72">
        <f t="shared" si="12"/>
        <v>0</v>
      </c>
    </row>
    <row r="52" spans="1:12" ht="17.25" hidden="1" customHeight="1">
      <c r="A52" s="73" t="s">
        <v>213</v>
      </c>
      <c r="B52" s="65">
        <v>918</v>
      </c>
      <c r="C52" s="6" t="s">
        <v>17</v>
      </c>
      <c r="D52" s="6" t="s">
        <v>32</v>
      </c>
      <c r="E52" s="85" t="s">
        <v>212</v>
      </c>
      <c r="F52" s="7" t="s">
        <v>35</v>
      </c>
      <c r="G52" s="7" t="s">
        <v>35</v>
      </c>
      <c r="H52" s="7" t="s">
        <v>214</v>
      </c>
      <c r="I52" s="98"/>
      <c r="J52" s="72">
        <f>J53</f>
        <v>0</v>
      </c>
      <c r="K52" s="72">
        <f t="shared" si="12"/>
        <v>0</v>
      </c>
      <c r="L52" s="72">
        <f t="shared" si="12"/>
        <v>0</v>
      </c>
    </row>
    <row r="53" spans="1:12" ht="17.25" hidden="1" customHeight="1">
      <c r="A53" s="73" t="s">
        <v>104</v>
      </c>
      <c r="B53" s="65">
        <v>918</v>
      </c>
      <c r="C53" s="6" t="s">
        <v>17</v>
      </c>
      <c r="D53" s="6" t="s">
        <v>32</v>
      </c>
      <c r="E53" s="6" t="s">
        <v>212</v>
      </c>
      <c r="F53" s="6" t="s">
        <v>35</v>
      </c>
      <c r="G53" s="6" t="s">
        <v>37</v>
      </c>
      <c r="H53" s="6" t="s">
        <v>214</v>
      </c>
      <c r="I53" s="6" t="s">
        <v>106</v>
      </c>
      <c r="J53" s="72">
        <f>J54</f>
        <v>0</v>
      </c>
      <c r="K53" s="72">
        <f t="shared" si="12"/>
        <v>0</v>
      </c>
      <c r="L53" s="72">
        <f t="shared" si="12"/>
        <v>0</v>
      </c>
    </row>
    <row r="54" spans="1:12" ht="29.25" hidden="1" customHeight="1">
      <c r="A54" s="73" t="s">
        <v>105</v>
      </c>
      <c r="B54" s="65">
        <v>918</v>
      </c>
      <c r="C54" s="6" t="s">
        <v>17</v>
      </c>
      <c r="D54" s="6" t="s">
        <v>32</v>
      </c>
      <c r="E54" s="6" t="s">
        <v>212</v>
      </c>
      <c r="F54" s="6" t="s">
        <v>35</v>
      </c>
      <c r="G54" s="6" t="s">
        <v>37</v>
      </c>
      <c r="H54" s="6" t="s">
        <v>214</v>
      </c>
      <c r="I54" s="6" t="s">
        <v>107</v>
      </c>
      <c r="J54" s="72">
        <v>0</v>
      </c>
      <c r="K54" s="72">
        <v>0</v>
      </c>
      <c r="L54" s="72">
        <v>0</v>
      </c>
    </row>
    <row r="55" spans="1:12" ht="35.25" customHeight="1">
      <c r="A55" s="73" t="s">
        <v>231</v>
      </c>
      <c r="B55" s="65">
        <v>910</v>
      </c>
      <c r="C55" s="6" t="s">
        <v>17</v>
      </c>
      <c r="D55" s="6" t="s">
        <v>32</v>
      </c>
      <c r="E55" s="6" t="s">
        <v>228</v>
      </c>
      <c r="F55" s="7"/>
      <c r="G55" s="7"/>
      <c r="H55" s="7"/>
      <c r="I55" s="98"/>
      <c r="J55" s="72">
        <f>J56</f>
        <v>0.5</v>
      </c>
      <c r="K55" s="72">
        <f t="shared" ref="K55:L57" si="13">K56</f>
        <v>0.5</v>
      </c>
      <c r="L55" s="72">
        <f t="shared" si="13"/>
        <v>0.5</v>
      </c>
    </row>
    <row r="56" spans="1:12" ht="33.75" customHeight="1">
      <c r="A56" s="73" t="s">
        <v>229</v>
      </c>
      <c r="B56" s="65">
        <v>910</v>
      </c>
      <c r="C56" s="6" t="s">
        <v>17</v>
      </c>
      <c r="D56" s="6" t="s">
        <v>32</v>
      </c>
      <c r="E56" s="6" t="s">
        <v>228</v>
      </c>
      <c r="F56" s="7" t="s">
        <v>35</v>
      </c>
      <c r="G56" s="7" t="s">
        <v>35</v>
      </c>
      <c r="H56" s="7" t="s">
        <v>230</v>
      </c>
      <c r="I56" s="98"/>
      <c r="J56" s="72">
        <f>J57</f>
        <v>0.5</v>
      </c>
      <c r="K56" s="72">
        <f t="shared" si="13"/>
        <v>0.5</v>
      </c>
      <c r="L56" s="72">
        <f t="shared" si="13"/>
        <v>0.5</v>
      </c>
    </row>
    <row r="57" spans="1:12" ht="22.5" customHeight="1">
      <c r="A57" s="73" t="s">
        <v>104</v>
      </c>
      <c r="B57" s="65">
        <v>910</v>
      </c>
      <c r="C57" s="6" t="s">
        <v>17</v>
      </c>
      <c r="D57" s="6" t="s">
        <v>32</v>
      </c>
      <c r="E57" s="6" t="s">
        <v>228</v>
      </c>
      <c r="F57" s="6" t="s">
        <v>35</v>
      </c>
      <c r="G57" s="6" t="s">
        <v>37</v>
      </c>
      <c r="H57" s="6" t="s">
        <v>230</v>
      </c>
      <c r="I57" s="6" t="s">
        <v>106</v>
      </c>
      <c r="J57" s="72">
        <f>J58</f>
        <v>0.5</v>
      </c>
      <c r="K57" s="72">
        <f t="shared" si="13"/>
        <v>0.5</v>
      </c>
      <c r="L57" s="72">
        <f t="shared" si="13"/>
        <v>0.5</v>
      </c>
    </row>
    <row r="58" spans="1:12" ht="31.5" customHeight="1">
      <c r="A58" s="73" t="s">
        <v>105</v>
      </c>
      <c r="B58" s="65">
        <v>910</v>
      </c>
      <c r="C58" s="6" t="s">
        <v>17</v>
      </c>
      <c r="D58" s="6" t="s">
        <v>32</v>
      </c>
      <c r="E58" s="6" t="s">
        <v>228</v>
      </c>
      <c r="F58" s="6" t="s">
        <v>35</v>
      </c>
      <c r="G58" s="6" t="s">
        <v>37</v>
      </c>
      <c r="H58" s="6" t="s">
        <v>230</v>
      </c>
      <c r="I58" s="6" t="s">
        <v>107</v>
      </c>
      <c r="J58" s="72">
        <v>0.5</v>
      </c>
      <c r="K58" s="72">
        <v>0.5</v>
      </c>
      <c r="L58" s="72">
        <v>0.5</v>
      </c>
    </row>
    <row r="59" spans="1:12" ht="22.5" customHeight="1">
      <c r="A59" s="68" t="s">
        <v>50</v>
      </c>
      <c r="B59" s="65">
        <v>918</v>
      </c>
      <c r="C59" s="83" t="s">
        <v>28</v>
      </c>
      <c r="D59" s="83"/>
      <c r="E59" s="84"/>
      <c r="F59" s="83"/>
      <c r="G59" s="83"/>
      <c r="H59" s="83"/>
      <c r="I59" s="163"/>
      <c r="J59" s="161">
        <f>J60</f>
        <v>159</v>
      </c>
      <c r="K59" s="161">
        <f>K60</f>
        <v>173.9</v>
      </c>
      <c r="L59" s="161">
        <f>L60</f>
        <v>180.2</v>
      </c>
    </row>
    <row r="60" spans="1:12" ht="23.25" customHeight="1">
      <c r="A60" s="75" t="s">
        <v>51</v>
      </c>
      <c r="B60" s="65">
        <v>918</v>
      </c>
      <c r="C60" s="165" t="s">
        <v>28</v>
      </c>
      <c r="D60" s="165" t="s">
        <v>29</v>
      </c>
      <c r="E60" s="69"/>
      <c r="F60" s="66"/>
      <c r="G60" s="66"/>
      <c r="H60" s="66"/>
      <c r="I60" s="89"/>
      <c r="J60" s="161">
        <f>J63</f>
        <v>159</v>
      </c>
      <c r="K60" s="161">
        <f>K63</f>
        <v>173.9</v>
      </c>
      <c r="L60" s="161">
        <f>L63</f>
        <v>180.2</v>
      </c>
    </row>
    <row r="61" spans="1:12" ht="39" customHeight="1">
      <c r="A61" s="104" t="s">
        <v>140</v>
      </c>
      <c r="B61" s="65">
        <v>918</v>
      </c>
      <c r="C61" s="79" t="s">
        <v>28</v>
      </c>
      <c r="D61" s="79" t="s">
        <v>29</v>
      </c>
      <c r="E61" s="6">
        <v>89</v>
      </c>
      <c r="F61" s="6"/>
      <c r="G61" s="6"/>
      <c r="H61" s="6"/>
      <c r="I61" s="90"/>
      <c r="J61" s="72">
        <f t="shared" ref="J61:L62" si="14">J62</f>
        <v>159</v>
      </c>
      <c r="K61" s="72">
        <f t="shared" si="14"/>
        <v>173.9</v>
      </c>
      <c r="L61" s="72">
        <f t="shared" si="14"/>
        <v>180.2</v>
      </c>
    </row>
    <row r="62" spans="1:12" ht="46.5" customHeight="1">
      <c r="A62" s="105" t="s">
        <v>141</v>
      </c>
      <c r="B62" s="65">
        <v>918</v>
      </c>
      <c r="C62" s="79" t="s">
        <v>28</v>
      </c>
      <c r="D62" s="79" t="s">
        <v>29</v>
      </c>
      <c r="E62" s="6">
        <v>89</v>
      </c>
      <c r="F62" s="6">
        <v>1</v>
      </c>
      <c r="G62" s="6"/>
      <c r="H62" s="6"/>
      <c r="I62" s="90"/>
      <c r="J62" s="72">
        <f t="shared" si="14"/>
        <v>159</v>
      </c>
      <c r="K62" s="72">
        <f t="shared" si="14"/>
        <v>173.9</v>
      </c>
      <c r="L62" s="72">
        <f t="shared" si="14"/>
        <v>180.2</v>
      </c>
    </row>
    <row r="63" spans="1:12" ht="36.75" customHeight="1">
      <c r="A63" s="91" t="s">
        <v>171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>
        <v>51180</v>
      </c>
      <c r="I63" s="90"/>
      <c r="J63" s="33">
        <f>J64+J66</f>
        <v>159</v>
      </c>
      <c r="K63" s="33">
        <f>K64+K66</f>
        <v>173.9</v>
      </c>
      <c r="L63" s="33">
        <f>L64+L66</f>
        <v>180.2</v>
      </c>
    </row>
    <row r="64" spans="1:12" ht="33" customHeight="1">
      <c r="A64" s="74" t="s">
        <v>108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 t="s">
        <v>52</v>
      </c>
      <c r="I64" s="90" t="s">
        <v>110</v>
      </c>
      <c r="J64" s="33">
        <f>J65</f>
        <v>145</v>
      </c>
      <c r="K64" s="33">
        <f>K65</f>
        <v>145</v>
      </c>
      <c r="L64" s="33">
        <f>L65</f>
        <v>145</v>
      </c>
    </row>
    <row r="65" spans="1:12" ht="19.5" customHeight="1">
      <c r="A65" s="74" t="s">
        <v>109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 t="s">
        <v>52</v>
      </c>
      <c r="I65" s="90" t="s">
        <v>111</v>
      </c>
      <c r="J65" s="33">
        <v>145</v>
      </c>
      <c r="K65" s="33">
        <v>145</v>
      </c>
      <c r="L65" s="33">
        <v>145</v>
      </c>
    </row>
    <row r="66" spans="1:12" ht="21" customHeight="1">
      <c r="A66" s="73" t="s">
        <v>104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>
        <v>51180</v>
      </c>
      <c r="I66" s="90" t="s">
        <v>106</v>
      </c>
      <c r="J66" s="33">
        <f t="shared" ref="J66:L66" si="15">J67</f>
        <v>14</v>
      </c>
      <c r="K66" s="33">
        <f t="shared" si="15"/>
        <v>28.9</v>
      </c>
      <c r="L66" s="33">
        <f t="shared" si="15"/>
        <v>35.200000000000003</v>
      </c>
    </row>
    <row r="67" spans="1:12" ht="29.25" customHeight="1">
      <c r="A67" s="73" t="s">
        <v>105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>
        <v>51180</v>
      </c>
      <c r="I67" s="90" t="s">
        <v>107</v>
      </c>
      <c r="J67" s="33">
        <v>14</v>
      </c>
      <c r="K67" s="33">
        <v>28.9</v>
      </c>
      <c r="L67" s="33">
        <v>35.200000000000003</v>
      </c>
    </row>
    <row r="68" spans="1:12">
      <c r="A68" s="68" t="s">
        <v>200</v>
      </c>
      <c r="B68" s="65">
        <v>918</v>
      </c>
      <c r="C68" s="165" t="s">
        <v>29</v>
      </c>
      <c r="D68" s="165"/>
      <c r="E68" s="66"/>
      <c r="F68" s="6"/>
      <c r="G68" s="6"/>
      <c r="H68" s="6"/>
      <c r="I68" s="90"/>
      <c r="J68" s="166">
        <f>J75+J69</f>
        <v>42.5</v>
      </c>
      <c r="K68" s="166">
        <f t="shared" ref="K68:L68" si="16">K75+K69</f>
        <v>45</v>
      </c>
      <c r="L68" s="166">
        <f t="shared" si="16"/>
        <v>49</v>
      </c>
    </row>
    <row r="69" spans="1:12" ht="31.5">
      <c r="A69" s="68" t="s">
        <v>243</v>
      </c>
      <c r="B69" s="65">
        <v>918</v>
      </c>
      <c r="C69" s="79" t="s">
        <v>29</v>
      </c>
      <c r="D69" s="79" t="s">
        <v>31</v>
      </c>
      <c r="E69" s="6"/>
      <c r="F69" s="6"/>
      <c r="G69" s="6"/>
      <c r="H69" s="6"/>
      <c r="I69" s="90"/>
      <c r="J69" s="33">
        <f>J70</f>
        <v>42</v>
      </c>
      <c r="K69" s="33">
        <f t="shared" ref="K69:L73" si="17">K70</f>
        <v>45</v>
      </c>
      <c r="L69" s="33">
        <f t="shared" si="17"/>
        <v>49</v>
      </c>
    </row>
    <row r="70" spans="1:12" ht="47.25">
      <c r="A70" s="73" t="s">
        <v>245</v>
      </c>
      <c r="B70" s="65">
        <v>918</v>
      </c>
      <c r="C70" s="79" t="s">
        <v>29</v>
      </c>
      <c r="D70" s="79" t="s">
        <v>31</v>
      </c>
      <c r="E70" s="6" t="s">
        <v>207</v>
      </c>
      <c r="F70" s="6"/>
      <c r="G70" s="6"/>
      <c r="H70" s="6"/>
      <c r="I70" s="90"/>
      <c r="J70" s="33">
        <f>J71</f>
        <v>42</v>
      </c>
      <c r="K70" s="33">
        <f t="shared" si="17"/>
        <v>45</v>
      </c>
      <c r="L70" s="33">
        <f t="shared" si="17"/>
        <v>49</v>
      </c>
    </row>
    <row r="71" spans="1:12">
      <c r="A71" s="73" t="s">
        <v>244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/>
      <c r="I71" s="90"/>
      <c r="J71" s="33">
        <f>J72</f>
        <v>42</v>
      </c>
      <c r="K71" s="33">
        <f t="shared" si="17"/>
        <v>45</v>
      </c>
      <c r="L71" s="33">
        <f t="shared" si="17"/>
        <v>49</v>
      </c>
    </row>
    <row r="72" spans="1:12">
      <c r="A72" s="73" t="s">
        <v>208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/>
      <c r="J72" s="33">
        <f>J73</f>
        <v>42</v>
      </c>
      <c r="K72" s="33">
        <f t="shared" si="17"/>
        <v>45</v>
      </c>
      <c r="L72" s="33">
        <f t="shared" si="17"/>
        <v>49</v>
      </c>
    </row>
    <row r="73" spans="1:12" ht="31.5">
      <c r="A73" s="73" t="s">
        <v>104</v>
      </c>
      <c r="B73" s="65">
        <v>918</v>
      </c>
      <c r="C73" s="79" t="s">
        <v>29</v>
      </c>
      <c r="D73" s="79" t="s">
        <v>31</v>
      </c>
      <c r="E73" s="6" t="s">
        <v>207</v>
      </c>
      <c r="F73" s="6" t="s">
        <v>35</v>
      </c>
      <c r="G73" s="6" t="s">
        <v>18</v>
      </c>
      <c r="H73" s="6" t="s">
        <v>209</v>
      </c>
      <c r="I73" s="90" t="s">
        <v>106</v>
      </c>
      <c r="J73" s="33">
        <f>J74</f>
        <v>42</v>
      </c>
      <c r="K73" s="33">
        <f t="shared" si="17"/>
        <v>45</v>
      </c>
      <c r="L73" s="33">
        <f t="shared" si="17"/>
        <v>49</v>
      </c>
    </row>
    <row r="74" spans="1:12" ht="31.5">
      <c r="A74" s="73" t="s">
        <v>105</v>
      </c>
      <c r="B74" s="65">
        <v>918</v>
      </c>
      <c r="C74" s="79" t="s">
        <v>29</v>
      </c>
      <c r="D74" s="79" t="s">
        <v>31</v>
      </c>
      <c r="E74" s="6" t="s">
        <v>207</v>
      </c>
      <c r="F74" s="6" t="s">
        <v>35</v>
      </c>
      <c r="G74" s="6" t="s">
        <v>18</v>
      </c>
      <c r="H74" s="6" t="s">
        <v>209</v>
      </c>
      <c r="I74" s="90" t="s">
        <v>107</v>
      </c>
      <c r="J74" s="33">
        <v>42</v>
      </c>
      <c r="K74" s="33">
        <v>45</v>
      </c>
      <c r="L74" s="33">
        <v>49</v>
      </c>
    </row>
    <row r="75" spans="1:12" ht="31.5">
      <c r="A75" s="68" t="s">
        <v>201</v>
      </c>
      <c r="B75" s="65">
        <v>918</v>
      </c>
      <c r="C75" s="165" t="s">
        <v>29</v>
      </c>
      <c r="D75" s="165" t="s">
        <v>202</v>
      </c>
      <c r="E75" s="66"/>
      <c r="F75" s="6"/>
      <c r="G75" s="6"/>
      <c r="H75" s="6"/>
      <c r="I75" s="90"/>
      <c r="J75" s="166">
        <f>J76</f>
        <v>0.5</v>
      </c>
      <c r="K75" s="166">
        <f t="shared" ref="K75:L78" si="18">K76</f>
        <v>0</v>
      </c>
      <c r="L75" s="166">
        <f t="shared" si="18"/>
        <v>0</v>
      </c>
    </row>
    <row r="76" spans="1:12" ht="31.5">
      <c r="A76" s="184" t="s">
        <v>222</v>
      </c>
      <c r="B76" s="187">
        <v>918</v>
      </c>
      <c r="C76" s="185" t="s">
        <v>29</v>
      </c>
      <c r="D76" s="185" t="s">
        <v>202</v>
      </c>
      <c r="E76" s="6" t="s">
        <v>204</v>
      </c>
      <c r="F76" s="6"/>
      <c r="G76" s="6"/>
      <c r="H76" s="6"/>
      <c r="I76" s="90"/>
      <c r="J76" s="33">
        <f>J77</f>
        <v>0.5</v>
      </c>
      <c r="K76" s="33">
        <f t="shared" si="18"/>
        <v>0</v>
      </c>
      <c r="L76" s="33">
        <f t="shared" si="18"/>
        <v>0</v>
      </c>
    </row>
    <row r="77" spans="1:12" ht="31.5">
      <c r="A77" s="73" t="s">
        <v>205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/>
      <c r="J77" s="33">
        <f>J78</f>
        <v>0.5</v>
      </c>
      <c r="K77" s="33">
        <f t="shared" si="18"/>
        <v>0</v>
      </c>
      <c r="L77" s="33">
        <f t="shared" si="18"/>
        <v>0</v>
      </c>
    </row>
    <row r="78" spans="1:12" ht="31.5">
      <c r="A78" s="73" t="s">
        <v>104</v>
      </c>
      <c r="B78" s="65">
        <v>918</v>
      </c>
      <c r="C78" s="79" t="s">
        <v>29</v>
      </c>
      <c r="D78" s="79" t="s">
        <v>202</v>
      </c>
      <c r="E78" s="6" t="s">
        <v>204</v>
      </c>
      <c r="F78" s="6" t="s">
        <v>35</v>
      </c>
      <c r="G78" s="6" t="s">
        <v>37</v>
      </c>
      <c r="H78" s="6" t="s">
        <v>206</v>
      </c>
      <c r="I78" s="90" t="s">
        <v>106</v>
      </c>
      <c r="J78" s="33">
        <f>J79</f>
        <v>0.5</v>
      </c>
      <c r="K78" s="33">
        <f t="shared" si="18"/>
        <v>0</v>
      </c>
      <c r="L78" s="33">
        <f t="shared" si="18"/>
        <v>0</v>
      </c>
    </row>
    <row r="79" spans="1:12" ht="31.5">
      <c r="A79" s="73" t="s">
        <v>105</v>
      </c>
      <c r="B79" s="65">
        <v>918</v>
      </c>
      <c r="C79" s="79" t="s">
        <v>29</v>
      </c>
      <c r="D79" s="79" t="s">
        <v>202</v>
      </c>
      <c r="E79" s="6" t="s">
        <v>204</v>
      </c>
      <c r="F79" s="6" t="s">
        <v>35</v>
      </c>
      <c r="G79" s="6" t="s">
        <v>37</v>
      </c>
      <c r="H79" s="6" t="s">
        <v>206</v>
      </c>
      <c r="I79" s="90" t="s">
        <v>107</v>
      </c>
      <c r="J79" s="33">
        <v>0.5</v>
      </c>
      <c r="K79" s="33">
        <v>0</v>
      </c>
      <c r="L79" s="33">
        <v>0</v>
      </c>
    </row>
    <row r="80" spans="1:12">
      <c r="A80" s="75" t="s">
        <v>53</v>
      </c>
      <c r="B80" s="65">
        <v>918</v>
      </c>
      <c r="C80" s="165" t="s">
        <v>18</v>
      </c>
      <c r="D80" s="165"/>
      <c r="E80" s="66"/>
      <c r="F80" s="66"/>
      <c r="G80" s="66"/>
      <c r="H80" s="66"/>
      <c r="I80" s="66"/>
      <c r="J80" s="166">
        <f>J81</f>
        <v>1384.9526000000001</v>
      </c>
      <c r="K80" s="166">
        <f t="shared" ref="J80:L84" si="19">K81</f>
        <v>527.70000000000005</v>
      </c>
      <c r="L80" s="166">
        <f t="shared" si="19"/>
        <v>703.3</v>
      </c>
    </row>
    <row r="81" spans="1:13">
      <c r="A81" s="75" t="s">
        <v>54</v>
      </c>
      <c r="B81" s="65">
        <v>918</v>
      </c>
      <c r="C81" s="66" t="s">
        <v>18</v>
      </c>
      <c r="D81" s="66" t="s">
        <v>30</v>
      </c>
      <c r="E81" s="167"/>
      <c r="F81" s="167"/>
      <c r="G81" s="167"/>
      <c r="H81" s="167"/>
      <c r="I81" s="66"/>
      <c r="J81" s="166">
        <f>J82+J86</f>
        <v>1384.9526000000001</v>
      </c>
      <c r="K81" s="166">
        <f t="shared" ref="K81:L81" si="20">K82+K86</f>
        <v>527.70000000000005</v>
      </c>
      <c r="L81" s="166">
        <f t="shared" si="20"/>
        <v>703.3</v>
      </c>
    </row>
    <row r="82" spans="1:13" ht="47.25">
      <c r="A82" s="104" t="s">
        <v>219</v>
      </c>
      <c r="B82" s="65">
        <v>918</v>
      </c>
      <c r="C82" s="7" t="s">
        <v>18</v>
      </c>
      <c r="D82" s="7" t="s">
        <v>30</v>
      </c>
      <c r="E82" s="7" t="s">
        <v>32</v>
      </c>
      <c r="F82" s="7"/>
      <c r="G82" s="7"/>
      <c r="H82" s="7"/>
      <c r="I82" s="6"/>
      <c r="J82" s="33">
        <f>J83</f>
        <v>1328.9526000000001</v>
      </c>
      <c r="K82" s="33">
        <f>K83</f>
        <v>527.70000000000005</v>
      </c>
      <c r="L82" s="33">
        <f>L83</f>
        <v>703.3</v>
      </c>
    </row>
    <row r="83" spans="1:13" ht="150" customHeight="1">
      <c r="A83" s="207" t="s">
        <v>223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/>
      <c r="J83" s="33">
        <f t="shared" si="19"/>
        <v>1328.9526000000001</v>
      </c>
      <c r="K83" s="33">
        <f t="shared" si="19"/>
        <v>527.70000000000005</v>
      </c>
      <c r="L83" s="33">
        <f t="shared" si="19"/>
        <v>703.3</v>
      </c>
    </row>
    <row r="84" spans="1:13" ht="18.75" customHeight="1">
      <c r="A84" s="73" t="s">
        <v>104</v>
      </c>
      <c r="B84" s="65">
        <v>918</v>
      </c>
      <c r="C84" s="7" t="s">
        <v>18</v>
      </c>
      <c r="D84" s="7" t="s">
        <v>30</v>
      </c>
      <c r="E84" s="7" t="s">
        <v>32</v>
      </c>
      <c r="F84" s="7" t="s">
        <v>35</v>
      </c>
      <c r="G84" s="7" t="s">
        <v>17</v>
      </c>
      <c r="H84" s="7" t="s">
        <v>235</v>
      </c>
      <c r="I84" s="6" t="s">
        <v>106</v>
      </c>
      <c r="J84" s="33">
        <f t="shared" si="19"/>
        <v>1328.9526000000001</v>
      </c>
      <c r="K84" s="33">
        <f t="shared" si="19"/>
        <v>527.70000000000005</v>
      </c>
      <c r="L84" s="33">
        <f t="shared" si="19"/>
        <v>703.3</v>
      </c>
    </row>
    <row r="85" spans="1:13" ht="28.5" customHeight="1">
      <c r="A85" s="73" t="s">
        <v>105</v>
      </c>
      <c r="B85" s="65">
        <v>918</v>
      </c>
      <c r="C85" s="7" t="s">
        <v>18</v>
      </c>
      <c r="D85" s="7" t="s">
        <v>30</v>
      </c>
      <c r="E85" s="7" t="s">
        <v>32</v>
      </c>
      <c r="F85" s="7" t="s">
        <v>35</v>
      </c>
      <c r="G85" s="7" t="s">
        <v>17</v>
      </c>
      <c r="H85" s="7" t="s">
        <v>235</v>
      </c>
      <c r="I85" s="6" t="s">
        <v>107</v>
      </c>
      <c r="J85" s="149">
        <f>509.5-J89+137.6226+737.83</f>
        <v>1328.9526000000001</v>
      </c>
      <c r="K85" s="150">
        <v>527.70000000000005</v>
      </c>
      <c r="L85" s="151">
        <v>703.3</v>
      </c>
    </row>
    <row r="86" spans="1:13" ht="70.5" customHeight="1">
      <c r="A86" s="10" t="s">
        <v>246</v>
      </c>
      <c r="B86" s="65">
        <v>918</v>
      </c>
      <c r="C86" s="6" t="s">
        <v>18</v>
      </c>
      <c r="D86" s="6" t="s">
        <v>30</v>
      </c>
      <c r="E86" s="6" t="s">
        <v>202</v>
      </c>
      <c r="F86" s="6"/>
      <c r="G86" s="6"/>
      <c r="H86" s="6"/>
      <c r="I86" s="6"/>
      <c r="J86" s="149">
        <f t="shared" ref="J86:L87" si="21">J87</f>
        <v>56</v>
      </c>
      <c r="K86" s="150">
        <f t="shared" si="21"/>
        <v>0</v>
      </c>
      <c r="L86" s="150">
        <f t="shared" si="21"/>
        <v>0</v>
      </c>
    </row>
    <row r="87" spans="1:13" ht="142.5" customHeight="1">
      <c r="A87" s="189" t="s">
        <v>182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/>
      <c r="J87" s="149">
        <f t="shared" si="21"/>
        <v>56</v>
      </c>
      <c r="K87" s="150">
        <f t="shared" si="21"/>
        <v>0</v>
      </c>
      <c r="L87" s="150">
        <f t="shared" si="21"/>
        <v>0</v>
      </c>
    </row>
    <row r="88" spans="1:13" ht="34.5" customHeight="1">
      <c r="A88" s="73" t="s">
        <v>104</v>
      </c>
      <c r="B88" s="65">
        <v>918</v>
      </c>
      <c r="C88" s="7" t="s">
        <v>18</v>
      </c>
      <c r="D88" s="7" t="s">
        <v>30</v>
      </c>
      <c r="E88" s="7" t="s">
        <v>202</v>
      </c>
      <c r="F88" s="7" t="s">
        <v>35</v>
      </c>
      <c r="G88" s="7" t="s">
        <v>17</v>
      </c>
      <c r="H88" s="7" t="s">
        <v>235</v>
      </c>
      <c r="I88" s="6" t="s">
        <v>106</v>
      </c>
      <c r="J88" s="149">
        <f>J89</f>
        <v>56</v>
      </c>
      <c r="K88" s="150">
        <f>K89</f>
        <v>0</v>
      </c>
      <c r="L88" s="150">
        <f>L89</f>
        <v>0</v>
      </c>
    </row>
    <row r="89" spans="1:13" ht="27" customHeight="1">
      <c r="A89" s="73" t="s">
        <v>105</v>
      </c>
      <c r="B89" s="65">
        <v>918</v>
      </c>
      <c r="C89" s="7" t="s">
        <v>18</v>
      </c>
      <c r="D89" s="7" t="s">
        <v>30</v>
      </c>
      <c r="E89" s="7" t="s">
        <v>202</v>
      </c>
      <c r="F89" s="7" t="s">
        <v>35</v>
      </c>
      <c r="G89" s="7" t="s">
        <v>17</v>
      </c>
      <c r="H89" s="7" t="s">
        <v>235</v>
      </c>
      <c r="I89" s="6" t="s">
        <v>107</v>
      </c>
      <c r="J89" s="150">
        <v>56</v>
      </c>
      <c r="K89" s="188">
        <v>0</v>
      </c>
      <c r="L89" s="188">
        <v>0</v>
      </c>
    </row>
    <row r="90" spans="1:13">
      <c r="A90" s="75" t="s">
        <v>21</v>
      </c>
      <c r="B90" s="65">
        <v>918</v>
      </c>
      <c r="C90" s="66" t="s">
        <v>20</v>
      </c>
      <c r="D90" s="66"/>
      <c r="E90" s="66"/>
      <c r="F90" s="66"/>
      <c r="G90" s="66"/>
      <c r="H90" s="94"/>
      <c r="I90" s="94"/>
      <c r="J90" s="88">
        <f>J91+J97</f>
        <v>843.39296999999999</v>
      </c>
      <c r="K90" s="88">
        <f>K91+K97</f>
        <v>40</v>
      </c>
      <c r="L90" s="88">
        <f>L91+L97</f>
        <v>40</v>
      </c>
    </row>
    <row r="91" spans="1:13">
      <c r="A91" s="75" t="s">
        <v>55</v>
      </c>
      <c r="B91" s="65">
        <v>918</v>
      </c>
      <c r="C91" s="66" t="s">
        <v>20</v>
      </c>
      <c r="D91" s="66" t="s">
        <v>28</v>
      </c>
      <c r="E91" s="66"/>
      <c r="F91" s="66"/>
      <c r="G91" s="66"/>
      <c r="H91" s="94"/>
      <c r="I91" s="94"/>
      <c r="J91" s="88">
        <f>J92</f>
        <v>300</v>
      </c>
      <c r="K91" s="88">
        <f t="shared" ref="K91:L91" si="22">K92</f>
        <v>30</v>
      </c>
      <c r="L91" s="88">
        <f t="shared" si="22"/>
        <v>30</v>
      </c>
    </row>
    <row r="92" spans="1:13" ht="31.5">
      <c r="A92" s="104" t="s">
        <v>140</v>
      </c>
      <c r="B92" s="65">
        <v>918</v>
      </c>
      <c r="C92" s="6" t="s">
        <v>20</v>
      </c>
      <c r="D92" s="6" t="s">
        <v>28</v>
      </c>
      <c r="E92" s="6" t="s">
        <v>48</v>
      </c>
      <c r="F92" s="6"/>
      <c r="G92" s="6"/>
      <c r="H92" s="11"/>
      <c r="I92" s="186"/>
      <c r="J92" s="35">
        <f>J93</f>
        <v>300</v>
      </c>
      <c r="K92" s="35">
        <f t="shared" ref="K92:L95" si="23">K93</f>
        <v>30</v>
      </c>
      <c r="L92" s="35">
        <f t="shared" si="23"/>
        <v>30</v>
      </c>
    </row>
    <row r="93" spans="1:13" ht="47.25">
      <c r="A93" s="105" t="s">
        <v>141</v>
      </c>
      <c r="B93" s="65">
        <v>918</v>
      </c>
      <c r="C93" s="6" t="s">
        <v>20</v>
      </c>
      <c r="D93" s="6" t="s">
        <v>28</v>
      </c>
      <c r="E93" s="6" t="s">
        <v>48</v>
      </c>
      <c r="F93" s="6" t="s">
        <v>24</v>
      </c>
      <c r="G93" s="6"/>
      <c r="H93" s="11"/>
      <c r="I93" s="186"/>
      <c r="J93" s="35">
        <f>J94</f>
        <v>300</v>
      </c>
      <c r="K93" s="35">
        <f t="shared" si="23"/>
        <v>30</v>
      </c>
      <c r="L93" s="35">
        <f t="shared" si="23"/>
        <v>30</v>
      </c>
    </row>
    <row r="94" spans="1:13" ht="47.25">
      <c r="A94" s="10" t="s">
        <v>236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/>
      <c r="J94" s="35">
        <f>J95</f>
        <v>300</v>
      </c>
      <c r="K94" s="35">
        <f t="shared" si="23"/>
        <v>30</v>
      </c>
      <c r="L94" s="35">
        <f t="shared" si="23"/>
        <v>30</v>
      </c>
    </row>
    <row r="95" spans="1:13" ht="31.5">
      <c r="A95" s="73" t="s">
        <v>104</v>
      </c>
      <c r="B95" s="65">
        <v>918</v>
      </c>
      <c r="C95" s="6" t="s">
        <v>20</v>
      </c>
      <c r="D95" s="6" t="s">
        <v>28</v>
      </c>
      <c r="E95" s="6">
        <v>89</v>
      </c>
      <c r="F95" s="6">
        <v>1</v>
      </c>
      <c r="G95" s="6" t="s">
        <v>37</v>
      </c>
      <c r="H95" s="6" t="s">
        <v>215</v>
      </c>
      <c r="I95" s="90" t="s">
        <v>106</v>
      </c>
      <c r="J95" s="35">
        <f>J96</f>
        <v>300</v>
      </c>
      <c r="K95" s="35">
        <f t="shared" si="23"/>
        <v>30</v>
      </c>
      <c r="L95" s="35">
        <f t="shared" si="23"/>
        <v>30</v>
      </c>
    </row>
    <row r="96" spans="1:13" ht="31.5">
      <c r="A96" s="73" t="s">
        <v>105</v>
      </c>
      <c r="B96" s="65">
        <v>918</v>
      </c>
      <c r="C96" s="6" t="s">
        <v>20</v>
      </c>
      <c r="D96" s="6" t="s">
        <v>28</v>
      </c>
      <c r="E96" s="6">
        <v>89</v>
      </c>
      <c r="F96" s="6">
        <v>1</v>
      </c>
      <c r="G96" s="6" t="s">
        <v>37</v>
      </c>
      <c r="H96" s="6" t="s">
        <v>215</v>
      </c>
      <c r="I96" s="90" t="s">
        <v>107</v>
      </c>
      <c r="J96" s="35">
        <f>70+80+50+100</f>
        <v>300</v>
      </c>
      <c r="K96" s="35">
        <v>30</v>
      </c>
      <c r="L96" s="35">
        <v>30</v>
      </c>
      <c r="M96" s="198" t="s">
        <v>264</v>
      </c>
    </row>
    <row r="97" spans="1:12">
      <c r="A97" s="75" t="s">
        <v>56</v>
      </c>
      <c r="B97" s="65">
        <v>918</v>
      </c>
      <c r="C97" s="66" t="s">
        <v>20</v>
      </c>
      <c r="D97" s="66" t="s">
        <v>29</v>
      </c>
      <c r="E97" s="66"/>
      <c r="F97" s="66"/>
      <c r="G97" s="160"/>
      <c r="H97" s="94"/>
      <c r="I97" s="94"/>
      <c r="J97" s="88">
        <f>J114+J98</f>
        <v>543.39296999999999</v>
      </c>
      <c r="K97" s="88">
        <f t="shared" ref="K97:L97" si="24">K114+K98</f>
        <v>10</v>
      </c>
      <c r="L97" s="88">
        <f t="shared" si="24"/>
        <v>10</v>
      </c>
    </row>
    <row r="98" spans="1:12" ht="31.5">
      <c r="A98" s="10" t="s">
        <v>253</v>
      </c>
      <c r="B98" s="65">
        <v>918</v>
      </c>
      <c r="C98" s="6" t="s">
        <v>20</v>
      </c>
      <c r="D98" s="6" t="s">
        <v>29</v>
      </c>
      <c r="E98" s="6" t="s">
        <v>251</v>
      </c>
      <c r="F98" s="7" t="s">
        <v>35</v>
      </c>
      <c r="G98" s="7"/>
      <c r="H98" s="34"/>
      <c r="I98" s="34"/>
      <c r="J98" s="35">
        <f>J99+J103+J107</f>
        <v>499.99297000000001</v>
      </c>
      <c r="K98" s="35">
        <f t="shared" ref="K98:L98" si="25">K99+K103+K107</f>
        <v>0</v>
      </c>
      <c r="L98" s="35">
        <f t="shared" si="25"/>
        <v>0</v>
      </c>
    </row>
    <row r="99" spans="1:12" ht="31.5">
      <c r="A99" s="10" t="s">
        <v>252</v>
      </c>
      <c r="B99" s="65">
        <v>918</v>
      </c>
      <c r="C99" s="6" t="s">
        <v>20</v>
      </c>
      <c r="D99" s="6" t="s">
        <v>29</v>
      </c>
      <c r="E99" s="6" t="s">
        <v>251</v>
      </c>
      <c r="F99" s="7" t="s">
        <v>35</v>
      </c>
      <c r="G99" s="7" t="s">
        <v>17</v>
      </c>
      <c r="H99" s="34"/>
      <c r="I99" s="34"/>
      <c r="J99" s="35">
        <f t="shared" ref="J99:L101" si="26">J100</f>
        <v>19.99297</v>
      </c>
      <c r="K99" s="35">
        <f t="shared" si="26"/>
        <v>0</v>
      </c>
      <c r="L99" s="35">
        <f t="shared" si="26"/>
        <v>0</v>
      </c>
    </row>
    <row r="100" spans="1:12">
      <c r="A100" s="73" t="s">
        <v>57</v>
      </c>
      <c r="B100" s="65">
        <v>918</v>
      </c>
      <c r="C100" s="6" t="s">
        <v>20</v>
      </c>
      <c r="D100" s="6" t="s">
        <v>29</v>
      </c>
      <c r="E100" s="6" t="s">
        <v>251</v>
      </c>
      <c r="F100" s="7" t="s">
        <v>35</v>
      </c>
      <c r="G100" s="7" t="s">
        <v>17</v>
      </c>
      <c r="H100" s="11">
        <v>43010</v>
      </c>
      <c r="I100" s="34"/>
      <c r="J100" s="35">
        <f t="shared" si="26"/>
        <v>19.99297</v>
      </c>
      <c r="K100" s="35">
        <f t="shared" si="26"/>
        <v>0</v>
      </c>
      <c r="L100" s="35">
        <f t="shared" si="26"/>
        <v>0</v>
      </c>
    </row>
    <row r="101" spans="1:12" ht="27" customHeight="1">
      <c r="A101" s="73" t="s">
        <v>104</v>
      </c>
      <c r="B101" s="65">
        <v>918</v>
      </c>
      <c r="C101" s="6" t="s">
        <v>20</v>
      </c>
      <c r="D101" s="6" t="s">
        <v>29</v>
      </c>
      <c r="E101" s="6" t="s">
        <v>251</v>
      </c>
      <c r="F101" s="7" t="s">
        <v>35</v>
      </c>
      <c r="G101" s="7" t="s">
        <v>17</v>
      </c>
      <c r="H101" s="11">
        <v>43010</v>
      </c>
      <c r="I101" s="11">
        <v>200</v>
      </c>
      <c r="J101" s="35">
        <f t="shared" si="26"/>
        <v>19.99297</v>
      </c>
      <c r="K101" s="35">
        <f t="shared" si="26"/>
        <v>0</v>
      </c>
      <c r="L101" s="35">
        <f t="shared" si="26"/>
        <v>0</v>
      </c>
    </row>
    <row r="102" spans="1:12" ht="31.5">
      <c r="A102" s="73" t="s">
        <v>105</v>
      </c>
      <c r="B102" s="65">
        <v>918</v>
      </c>
      <c r="C102" s="6" t="s">
        <v>20</v>
      </c>
      <c r="D102" s="6" t="s">
        <v>29</v>
      </c>
      <c r="E102" s="6" t="s">
        <v>251</v>
      </c>
      <c r="F102" s="7" t="s">
        <v>35</v>
      </c>
      <c r="G102" s="7" t="s">
        <v>17</v>
      </c>
      <c r="H102" s="11">
        <v>43010</v>
      </c>
      <c r="I102" s="11">
        <v>240</v>
      </c>
      <c r="J102" s="35">
        <v>19.99297</v>
      </c>
      <c r="K102" s="35">
        <v>0</v>
      </c>
      <c r="L102" s="35">
        <v>0</v>
      </c>
    </row>
    <row r="103" spans="1:12" ht="47.25">
      <c r="A103" s="73" t="s">
        <v>255</v>
      </c>
      <c r="B103" s="65">
        <v>918</v>
      </c>
      <c r="C103" s="6" t="s">
        <v>20</v>
      </c>
      <c r="D103" s="6" t="s">
        <v>29</v>
      </c>
      <c r="E103" s="6" t="s">
        <v>251</v>
      </c>
      <c r="F103" s="7" t="s">
        <v>35</v>
      </c>
      <c r="G103" s="7" t="s">
        <v>29</v>
      </c>
      <c r="H103" s="11"/>
      <c r="I103" s="11"/>
      <c r="J103" s="35">
        <f>J104</f>
        <v>89.866990000000001</v>
      </c>
      <c r="K103" s="35">
        <f t="shared" ref="K103:L105" si="27">K104</f>
        <v>0</v>
      </c>
      <c r="L103" s="35">
        <f t="shared" si="27"/>
        <v>0</v>
      </c>
    </row>
    <row r="104" spans="1:12">
      <c r="A104" s="73" t="s">
        <v>146</v>
      </c>
      <c r="B104" s="65">
        <v>918</v>
      </c>
      <c r="C104" s="6" t="s">
        <v>20</v>
      </c>
      <c r="D104" s="6" t="s">
        <v>29</v>
      </c>
      <c r="E104" s="6" t="s">
        <v>251</v>
      </c>
      <c r="F104" s="7" t="s">
        <v>35</v>
      </c>
      <c r="G104" s="7" t="s">
        <v>29</v>
      </c>
      <c r="H104" s="11">
        <v>43040</v>
      </c>
      <c r="I104" s="34"/>
      <c r="J104" s="35">
        <f>J105</f>
        <v>89.866990000000001</v>
      </c>
      <c r="K104" s="35">
        <f t="shared" si="27"/>
        <v>0</v>
      </c>
      <c r="L104" s="35">
        <f t="shared" si="27"/>
        <v>0</v>
      </c>
    </row>
    <row r="105" spans="1:12" ht="21" customHeight="1">
      <c r="A105" s="73" t="s">
        <v>104</v>
      </c>
      <c r="B105" s="65">
        <v>918</v>
      </c>
      <c r="C105" s="6" t="s">
        <v>20</v>
      </c>
      <c r="D105" s="6" t="s">
        <v>29</v>
      </c>
      <c r="E105" s="6" t="s">
        <v>251</v>
      </c>
      <c r="F105" s="7" t="s">
        <v>35</v>
      </c>
      <c r="G105" s="7" t="s">
        <v>29</v>
      </c>
      <c r="H105" s="11">
        <v>43040</v>
      </c>
      <c r="I105" s="11">
        <v>200</v>
      </c>
      <c r="J105" s="35">
        <f>J106</f>
        <v>89.866990000000001</v>
      </c>
      <c r="K105" s="35">
        <f t="shared" si="27"/>
        <v>0</v>
      </c>
      <c r="L105" s="35">
        <f t="shared" si="27"/>
        <v>0</v>
      </c>
    </row>
    <row r="106" spans="1:12" ht="31.5">
      <c r="A106" s="73" t="s">
        <v>105</v>
      </c>
      <c r="B106" s="65">
        <v>918</v>
      </c>
      <c r="C106" s="6" t="s">
        <v>20</v>
      </c>
      <c r="D106" s="6" t="s">
        <v>29</v>
      </c>
      <c r="E106" s="6" t="s">
        <v>251</v>
      </c>
      <c r="F106" s="7" t="s">
        <v>35</v>
      </c>
      <c r="G106" s="7" t="s">
        <v>29</v>
      </c>
      <c r="H106" s="11">
        <v>43040</v>
      </c>
      <c r="I106" s="11">
        <v>240</v>
      </c>
      <c r="J106" s="35">
        <f>100-10.13301</f>
        <v>89.866990000000001</v>
      </c>
      <c r="K106" s="35">
        <v>0</v>
      </c>
      <c r="L106" s="35">
        <v>0</v>
      </c>
    </row>
    <row r="107" spans="1:12" ht="110.25">
      <c r="A107" s="10" t="s">
        <v>256</v>
      </c>
      <c r="B107" s="65">
        <v>918</v>
      </c>
      <c r="C107" s="6" t="s">
        <v>20</v>
      </c>
      <c r="D107" s="6" t="s">
        <v>29</v>
      </c>
      <c r="E107" s="6" t="s">
        <v>251</v>
      </c>
      <c r="F107" s="7" t="s">
        <v>35</v>
      </c>
      <c r="G107" s="7" t="s">
        <v>18</v>
      </c>
      <c r="H107" s="11"/>
      <c r="I107" s="11"/>
      <c r="J107" s="35">
        <f>J108+J111</f>
        <v>390.13301000000001</v>
      </c>
      <c r="K107" s="35">
        <f t="shared" ref="K107:L107" si="28">K108+K111</f>
        <v>0</v>
      </c>
      <c r="L107" s="35">
        <f t="shared" si="28"/>
        <v>0</v>
      </c>
    </row>
    <row r="108" spans="1:12">
      <c r="A108" s="73" t="s">
        <v>146</v>
      </c>
      <c r="B108" s="65">
        <v>918</v>
      </c>
      <c r="C108" s="6" t="s">
        <v>20</v>
      </c>
      <c r="D108" s="6" t="s">
        <v>29</v>
      </c>
      <c r="E108" s="6" t="s">
        <v>251</v>
      </c>
      <c r="F108" s="7" t="s">
        <v>35</v>
      </c>
      <c r="G108" s="7" t="s">
        <v>18</v>
      </c>
      <c r="H108" s="11">
        <v>43040</v>
      </c>
      <c r="I108" s="34"/>
      <c r="J108" s="35">
        <f>J109</f>
        <v>210.13301000000001</v>
      </c>
      <c r="K108" s="35">
        <f t="shared" ref="K108:L109" si="29">K109</f>
        <v>0</v>
      </c>
      <c r="L108" s="35">
        <f t="shared" si="29"/>
        <v>0</v>
      </c>
    </row>
    <row r="109" spans="1:12" ht="19.5" customHeight="1">
      <c r="A109" s="73" t="s">
        <v>104</v>
      </c>
      <c r="B109" s="65">
        <v>918</v>
      </c>
      <c r="C109" s="6" t="s">
        <v>20</v>
      </c>
      <c r="D109" s="6" t="s">
        <v>29</v>
      </c>
      <c r="E109" s="6" t="s">
        <v>251</v>
      </c>
      <c r="F109" s="7" t="s">
        <v>35</v>
      </c>
      <c r="G109" s="7" t="s">
        <v>18</v>
      </c>
      <c r="H109" s="11">
        <v>43040</v>
      </c>
      <c r="I109" s="11">
        <v>200</v>
      </c>
      <c r="J109" s="35">
        <f>J110</f>
        <v>210.13301000000001</v>
      </c>
      <c r="K109" s="35">
        <f t="shared" si="29"/>
        <v>0</v>
      </c>
      <c r="L109" s="35">
        <f t="shared" si="29"/>
        <v>0</v>
      </c>
    </row>
    <row r="110" spans="1:12" ht="31.5">
      <c r="A110" s="73" t="s">
        <v>105</v>
      </c>
      <c r="B110" s="65">
        <v>918</v>
      </c>
      <c r="C110" s="6" t="s">
        <v>20</v>
      </c>
      <c r="D110" s="6" t="s">
        <v>29</v>
      </c>
      <c r="E110" s="6" t="s">
        <v>251</v>
      </c>
      <c r="F110" s="7" t="s">
        <v>35</v>
      </c>
      <c r="G110" s="7" t="s">
        <v>18</v>
      </c>
      <c r="H110" s="11">
        <v>43040</v>
      </c>
      <c r="I110" s="11">
        <v>240</v>
      </c>
      <c r="J110" s="35">
        <f>200+10.13301</f>
        <v>210.13301000000001</v>
      </c>
      <c r="K110" s="35">
        <v>0</v>
      </c>
      <c r="L110" s="35">
        <v>0</v>
      </c>
    </row>
    <row r="111" spans="1:12" ht="19.5" customHeight="1">
      <c r="A111" s="10" t="s">
        <v>254</v>
      </c>
      <c r="B111" s="65">
        <v>918</v>
      </c>
      <c r="C111" s="6" t="s">
        <v>20</v>
      </c>
      <c r="D111" s="6" t="s">
        <v>29</v>
      </c>
      <c r="E111" s="6" t="s">
        <v>251</v>
      </c>
      <c r="F111" s="7" t="s">
        <v>35</v>
      </c>
      <c r="G111" s="7" t="s">
        <v>18</v>
      </c>
      <c r="H111" s="11">
        <v>44206</v>
      </c>
      <c r="I111" s="34"/>
      <c r="J111" s="35">
        <f>J112</f>
        <v>180</v>
      </c>
      <c r="K111" s="35">
        <f t="shared" ref="K111:L112" si="30">K112</f>
        <v>0</v>
      </c>
      <c r="L111" s="35">
        <f t="shared" si="30"/>
        <v>0</v>
      </c>
    </row>
    <row r="112" spans="1:12" ht="18.75" customHeight="1">
      <c r="A112" s="73" t="s">
        <v>104</v>
      </c>
      <c r="B112" s="65">
        <v>918</v>
      </c>
      <c r="C112" s="6" t="s">
        <v>20</v>
      </c>
      <c r="D112" s="6" t="s">
        <v>29</v>
      </c>
      <c r="E112" s="6" t="s">
        <v>251</v>
      </c>
      <c r="F112" s="7" t="s">
        <v>35</v>
      </c>
      <c r="G112" s="7" t="s">
        <v>18</v>
      </c>
      <c r="H112" s="11">
        <v>44206</v>
      </c>
      <c r="I112" s="11">
        <v>200</v>
      </c>
      <c r="J112" s="35">
        <f>J113</f>
        <v>180</v>
      </c>
      <c r="K112" s="35">
        <f t="shared" si="30"/>
        <v>0</v>
      </c>
      <c r="L112" s="35">
        <f t="shared" si="30"/>
        <v>0</v>
      </c>
    </row>
    <row r="113" spans="1:12" ht="31.5">
      <c r="A113" s="73" t="s">
        <v>105</v>
      </c>
      <c r="B113" s="65">
        <v>918</v>
      </c>
      <c r="C113" s="6" t="s">
        <v>20</v>
      </c>
      <c r="D113" s="6" t="s">
        <v>29</v>
      </c>
      <c r="E113" s="6" t="s">
        <v>251</v>
      </c>
      <c r="F113" s="7" t="s">
        <v>35</v>
      </c>
      <c r="G113" s="7" t="s">
        <v>18</v>
      </c>
      <c r="H113" s="11">
        <v>44206</v>
      </c>
      <c r="I113" s="11">
        <v>240</v>
      </c>
      <c r="J113" s="35">
        <v>180</v>
      </c>
      <c r="K113" s="35">
        <v>0</v>
      </c>
      <c r="L113" s="35">
        <v>0</v>
      </c>
    </row>
    <row r="114" spans="1:12" ht="31.5">
      <c r="A114" s="104" t="s">
        <v>140</v>
      </c>
      <c r="B114" s="65">
        <v>918</v>
      </c>
      <c r="C114" s="6" t="s">
        <v>20</v>
      </c>
      <c r="D114" s="6" t="s">
        <v>29</v>
      </c>
      <c r="E114" s="6" t="s">
        <v>48</v>
      </c>
      <c r="F114" s="6"/>
      <c r="G114" s="95"/>
      <c r="H114" s="34"/>
      <c r="I114" s="34"/>
      <c r="J114" s="35">
        <f>J115</f>
        <v>43.4</v>
      </c>
      <c r="K114" s="35">
        <f t="shared" ref="K114:L114" si="31">K115</f>
        <v>10</v>
      </c>
      <c r="L114" s="35">
        <f t="shared" si="31"/>
        <v>10</v>
      </c>
    </row>
    <row r="115" spans="1:12" ht="47.25">
      <c r="A115" s="105" t="s">
        <v>141</v>
      </c>
      <c r="B115" s="65">
        <v>918</v>
      </c>
      <c r="C115" s="6" t="s">
        <v>20</v>
      </c>
      <c r="D115" s="6" t="s">
        <v>29</v>
      </c>
      <c r="E115" s="6" t="s">
        <v>48</v>
      </c>
      <c r="F115" s="11">
        <v>1</v>
      </c>
      <c r="G115" s="95"/>
      <c r="H115" s="34"/>
      <c r="I115" s="34"/>
      <c r="J115" s="35">
        <f>J116+J119</f>
        <v>43.4</v>
      </c>
      <c r="K115" s="35">
        <f t="shared" ref="K115:L115" si="32">K116+K119</f>
        <v>10</v>
      </c>
      <c r="L115" s="35">
        <f t="shared" si="32"/>
        <v>10</v>
      </c>
    </row>
    <row r="116" spans="1:12">
      <c r="A116" s="73" t="s">
        <v>57</v>
      </c>
      <c r="B116" s="65">
        <v>918</v>
      </c>
      <c r="C116" s="6" t="s">
        <v>20</v>
      </c>
      <c r="D116" s="6" t="s">
        <v>29</v>
      </c>
      <c r="E116" s="6" t="s">
        <v>48</v>
      </c>
      <c r="F116" s="11">
        <v>1</v>
      </c>
      <c r="G116" s="7" t="s">
        <v>37</v>
      </c>
      <c r="H116" s="11">
        <v>43010</v>
      </c>
      <c r="I116" s="34"/>
      <c r="J116" s="35">
        <f>J117</f>
        <v>20.399999999999999</v>
      </c>
      <c r="K116" s="35">
        <f t="shared" ref="K116:L117" si="33">K117</f>
        <v>5</v>
      </c>
      <c r="L116" s="35">
        <f t="shared" si="33"/>
        <v>5</v>
      </c>
    </row>
    <row r="117" spans="1:12" ht="17.25" customHeight="1">
      <c r="A117" s="73" t="s">
        <v>104</v>
      </c>
      <c r="B117" s="65">
        <v>918</v>
      </c>
      <c r="C117" s="6" t="s">
        <v>20</v>
      </c>
      <c r="D117" s="6" t="s">
        <v>29</v>
      </c>
      <c r="E117" s="6" t="s">
        <v>48</v>
      </c>
      <c r="F117" s="11">
        <v>1</v>
      </c>
      <c r="G117" s="7" t="s">
        <v>37</v>
      </c>
      <c r="H117" s="11">
        <v>43010</v>
      </c>
      <c r="I117" s="11">
        <v>200</v>
      </c>
      <c r="J117" s="35">
        <f>J118</f>
        <v>20.399999999999999</v>
      </c>
      <c r="K117" s="35">
        <f t="shared" si="33"/>
        <v>5</v>
      </c>
      <c r="L117" s="35">
        <f t="shared" si="33"/>
        <v>5</v>
      </c>
    </row>
    <row r="118" spans="1:12" ht="31.5">
      <c r="A118" s="73" t="s">
        <v>105</v>
      </c>
      <c r="B118" s="65">
        <v>918</v>
      </c>
      <c r="C118" s="6" t="s">
        <v>20</v>
      </c>
      <c r="D118" s="6" t="s">
        <v>29</v>
      </c>
      <c r="E118" s="6" t="s">
        <v>48</v>
      </c>
      <c r="F118" s="11">
        <v>1</v>
      </c>
      <c r="G118" s="7" t="s">
        <v>37</v>
      </c>
      <c r="H118" s="11">
        <v>43010</v>
      </c>
      <c r="I118" s="11">
        <v>240</v>
      </c>
      <c r="J118" s="35">
        <f>19.99297+20+0.4-19.99297</f>
        <v>20.399999999999999</v>
      </c>
      <c r="K118" s="35">
        <v>5</v>
      </c>
      <c r="L118" s="35">
        <v>5</v>
      </c>
    </row>
    <row r="119" spans="1:12" ht="19.5" customHeight="1">
      <c r="A119" s="73" t="s">
        <v>146</v>
      </c>
      <c r="B119" s="65">
        <v>918</v>
      </c>
      <c r="C119" s="6" t="s">
        <v>20</v>
      </c>
      <c r="D119" s="6" t="s">
        <v>29</v>
      </c>
      <c r="E119" s="6" t="s">
        <v>48</v>
      </c>
      <c r="F119" s="11">
        <v>1</v>
      </c>
      <c r="G119" s="7" t="s">
        <v>37</v>
      </c>
      <c r="H119" s="11">
        <v>43040</v>
      </c>
      <c r="I119" s="34"/>
      <c r="J119" s="35">
        <f>J120</f>
        <v>23</v>
      </c>
      <c r="K119" s="35">
        <f t="shared" ref="K119:L120" si="34">K120</f>
        <v>5</v>
      </c>
      <c r="L119" s="35">
        <f t="shared" si="34"/>
        <v>5</v>
      </c>
    </row>
    <row r="120" spans="1:12" ht="16.5" customHeight="1">
      <c r="A120" s="73" t="s">
        <v>104</v>
      </c>
      <c r="B120" s="65">
        <v>918</v>
      </c>
      <c r="C120" s="6" t="s">
        <v>20</v>
      </c>
      <c r="D120" s="6" t="s">
        <v>29</v>
      </c>
      <c r="E120" s="6" t="s">
        <v>48</v>
      </c>
      <c r="F120" s="11">
        <v>1</v>
      </c>
      <c r="G120" s="7" t="s">
        <v>37</v>
      </c>
      <c r="H120" s="11">
        <v>43040</v>
      </c>
      <c r="I120" s="11">
        <v>200</v>
      </c>
      <c r="J120" s="35">
        <f>J121</f>
        <v>23</v>
      </c>
      <c r="K120" s="35">
        <f t="shared" si="34"/>
        <v>5</v>
      </c>
      <c r="L120" s="35">
        <f t="shared" si="34"/>
        <v>5</v>
      </c>
    </row>
    <row r="121" spans="1:12" ht="38.25" customHeight="1">
      <c r="A121" s="73" t="s">
        <v>105</v>
      </c>
      <c r="B121" s="65">
        <v>918</v>
      </c>
      <c r="C121" s="6" t="s">
        <v>20</v>
      </c>
      <c r="D121" s="6" t="s">
        <v>29</v>
      </c>
      <c r="E121" s="6" t="s">
        <v>48</v>
      </c>
      <c r="F121" s="11">
        <v>1</v>
      </c>
      <c r="G121" s="7" t="s">
        <v>37</v>
      </c>
      <c r="H121" s="11">
        <v>43040</v>
      </c>
      <c r="I121" s="11">
        <v>240</v>
      </c>
      <c r="J121" s="35">
        <f>10+200+13-200</f>
        <v>23</v>
      </c>
      <c r="K121" s="35">
        <v>5</v>
      </c>
      <c r="L121" s="35">
        <v>5</v>
      </c>
    </row>
    <row r="122" spans="1:12">
      <c r="A122" s="75" t="s">
        <v>58</v>
      </c>
      <c r="B122" s="65">
        <v>918</v>
      </c>
      <c r="C122" s="66" t="s">
        <v>31</v>
      </c>
      <c r="D122" s="66"/>
      <c r="E122" s="69"/>
      <c r="F122" s="66"/>
      <c r="G122" s="66"/>
      <c r="H122" s="66"/>
      <c r="I122" s="89"/>
      <c r="J122" s="161">
        <f t="shared" ref="J122:L127" si="35">J123</f>
        <v>180.3</v>
      </c>
      <c r="K122" s="161">
        <f t="shared" si="35"/>
        <v>96.9</v>
      </c>
      <c r="L122" s="161">
        <f t="shared" si="35"/>
        <v>63.800000000000011</v>
      </c>
    </row>
    <row r="123" spans="1:12">
      <c r="A123" s="96" t="s">
        <v>27</v>
      </c>
      <c r="B123" s="65">
        <v>918</v>
      </c>
      <c r="C123" s="66" t="s">
        <v>31</v>
      </c>
      <c r="D123" s="66" t="s">
        <v>17</v>
      </c>
      <c r="E123" s="89"/>
      <c r="F123" s="66"/>
      <c r="G123" s="66"/>
      <c r="H123" s="66"/>
      <c r="I123" s="89"/>
      <c r="J123" s="161">
        <f t="shared" si="35"/>
        <v>180.3</v>
      </c>
      <c r="K123" s="161">
        <f t="shared" si="35"/>
        <v>96.9</v>
      </c>
      <c r="L123" s="161">
        <f t="shared" si="35"/>
        <v>63.800000000000011</v>
      </c>
    </row>
    <row r="124" spans="1:12" ht="31.5">
      <c r="A124" s="104" t="s">
        <v>140</v>
      </c>
      <c r="B124" s="65">
        <v>918</v>
      </c>
      <c r="C124" s="6" t="s">
        <v>31</v>
      </c>
      <c r="D124" s="6" t="s">
        <v>17</v>
      </c>
      <c r="E124" s="6">
        <v>89</v>
      </c>
      <c r="F124" s="6"/>
      <c r="G124" s="6"/>
      <c r="H124" s="6"/>
      <c r="I124" s="90"/>
      <c r="J124" s="72">
        <f t="shared" si="35"/>
        <v>180.3</v>
      </c>
      <c r="K124" s="72">
        <f t="shared" si="35"/>
        <v>96.9</v>
      </c>
      <c r="L124" s="72">
        <f t="shared" si="35"/>
        <v>63.800000000000011</v>
      </c>
    </row>
    <row r="125" spans="1:12" ht="47.25">
      <c r="A125" s="105" t="s">
        <v>141</v>
      </c>
      <c r="B125" s="65">
        <v>918</v>
      </c>
      <c r="C125" s="6" t="s">
        <v>31</v>
      </c>
      <c r="D125" s="6" t="s">
        <v>17</v>
      </c>
      <c r="E125" s="6">
        <v>89</v>
      </c>
      <c r="F125" s="6">
        <v>1</v>
      </c>
      <c r="G125" s="6"/>
      <c r="H125" s="6"/>
      <c r="I125" s="90"/>
      <c r="J125" s="72">
        <f t="shared" si="35"/>
        <v>180.3</v>
      </c>
      <c r="K125" s="72">
        <f>K126</f>
        <v>96.9</v>
      </c>
      <c r="L125" s="72">
        <f t="shared" si="35"/>
        <v>63.800000000000011</v>
      </c>
    </row>
    <row r="126" spans="1:12">
      <c r="A126" s="70" t="s">
        <v>99</v>
      </c>
      <c r="B126" s="65">
        <v>918</v>
      </c>
      <c r="C126" s="97" t="s">
        <v>31</v>
      </c>
      <c r="D126" s="97" t="s">
        <v>17</v>
      </c>
      <c r="E126" s="98">
        <v>89</v>
      </c>
      <c r="F126" s="7">
        <v>1</v>
      </c>
      <c r="G126" s="7" t="s">
        <v>37</v>
      </c>
      <c r="H126" s="7" t="s">
        <v>60</v>
      </c>
      <c r="I126" s="98"/>
      <c r="J126" s="72">
        <f t="shared" si="35"/>
        <v>180.3</v>
      </c>
      <c r="K126" s="72">
        <f t="shared" si="35"/>
        <v>96.9</v>
      </c>
      <c r="L126" s="72">
        <f t="shared" si="35"/>
        <v>63.800000000000011</v>
      </c>
    </row>
    <row r="127" spans="1:12">
      <c r="A127" s="70" t="s">
        <v>100</v>
      </c>
      <c r="B127" s="65">
        <v>918</v>
      </c>
      <c r="C127" s="97" t="s">
        <v>31</v>
      </c>
      <c r="D127" s="97" t="s">
        <v>17</v>
      </c>
      <c r="E127" s="98">
        <v>89</v>
      </c>
      <c r="F127" s="7">
        <v>1</v>
      </c>
      <c r="G127" s="7" t="s">
        <v>37</v>
      </c>
      <c r="H127" s="7" t="s">
        <v>60</v>
      </c>
      <c r="I127" s="98" t="s">
        <v>102</v>
      </c>
      <c r="J127" s="72">
        <f t="shared" si="35"/>
        <v>180.3</v>
      </c>
      <c r="K127" s="72">
        <f t="shared" si="35"/>
        <v>96.9</v>
      </c>
      <c r="L127" s="72">
        <f t="shared" si="35"/>
        <v>63.800000000000011</v>
      </c>
    </row>
    <row r="128" spans="1:12">
      <c r="A128" s="70" t="s">
        <v>101</v>
      </c>
      <c r="B128" s="65">
        <v>918</v>
      </c>
      <c r="C128" s="97" t="s">
        <v>31</v>
      </c>
      <c r="D128" s="97" t="s">
        <v>17</v>
      </c>
      <c r="E128" s="98">
        <v>89</v>
      </c>
      <c r="F128" s="7">
        <v>1</v>
      </c>
      <c r="G128" s="7" t="s">
        <v>37</v>
      </c>
      <c r="H128" s="7" t="s">
        <v>60</v>
      </c>
      <c r="I128" s="98" t="s">
        <v>103</v>
      </c>
      <c r="J128" s="72">
        <f>128.8+51.5</f>
        <v>180.3</v>
      </c>
      <c r="K128" s="72">
        <f>128.8-K142</f>
        <v>96.9</v>
      </c>
      <c r="L128" s="72">
        <f>128.8-L142</f>
        <v>63.800000000000011</v>
      </c>
    </row>
    <row r="129" spans="1:15">
      <c r="A129" s="68" t="s">
        <v>19</v>
      </c>
      <c r="B129" s="65">
        <v>918</v>
      </c>
      <c r="C129" s="162" t="s">
        <v>32</v>
      </c>
      <c r="D129" s="162"/>
      <c r="E129" s="163"/>
      <c r="F129" s="83"/>
      <c r="G129" s="83"/>
      <c r="H129" s="83"/>
      <c r="I129" s="163"/>
      <c r="J129" s="161">
        <f t="shared" ref="J129:L134" si="36">J130</f>
        <v>2.2999999999999998</v>
      </c>
      <c r="K129" s="161">
        <f t="shared" si="36"/>
        <v>2.2999999999999998</v>
      </c>
      <c r="L129" s="161">
        <f t="shared" si="36"/>
        <v>2.2999999999999998</v>
      </c>
    </row>
    <row r="130" spans="1:15">
      <c r="A130" s="68" t="s">
        <v>61</v>
      </c>
      <c r="B130" s="65">
        <v>918</v>
      </c>
      <c r="C130" s="83">
        <v>13</v>
      </c>
      <c r="D130" s="83" t="s">
        <v>17</v>
      </c>
      <c r="E130" s="84"/>
      <c r="F130" s="83"/>
      <c r="G130" s="83"/>
      <c r="H130" s="83"/>
      <c r="I130" s="163"/>
      <c r="J130" s="161">
        <f t="shared" si="36"/>
        <v>2.2999999999999998</v>
      </c>
      <c r="K130" s="161">
        <f t="shared" si="36"/>
        <v>2.2999999999999998</v>
      </c>
      <c r="L130" s="161">
        <f t="shared" si="36"/>
        <v>2.2999999999999998</v>
      </c>
    </row>
    <row r="131" spans="1:15" ht="31.5">
      <c r="A131" s="104" t="s">
        <v>140</v>
      </c>
      <c r="B131" s="65">
        <v>918</v>
      </c>
      <c r="C131" s="7" t="s">
        <v>32</v>
      </c>
      <c r="D131" s="7" t="s">
        <v>17</v>
      </c>
      <c r="E131" s="6">
        <v>89</v>
      </c>
      <c r="F131" s="6"/>
      <c r="G131" s="7"/>
      <c r="H131" s="7"/>
      <c r="I131" s="98"/>
      <c r="J131" s="72">
        <f t="shared" si="36"/>
        <v>2.2999999999999998</v>
      </c>
      <c r="K131" s="72">
        <f t="shared" si="36"/>
        <v>2.2999999999999998</v>
      </c>
      <c r="L131" s="72">
        <f t="shared" si="36"/>
        <v>2.2999999999999998</v>
      </c>
    </row>
    <row r="132" spans="1:15" ht="47.25">
      <c r="A132" s="105" t="s">
        <v>141</v>
      </c>
      <c r="B132" s="65">
        <v>918</v>
      </c>
      <c r="C132" s="7" t="s">
        <v>32</v>
      </c>
      <c r="D132" s="7" t="s">
        <v>17</v>
      </c>
      <c r="E132" s="6">
        <v>89</v>
      </c>
      <c r="F132" s="6">
        <v>1</v>
      </c>
      <c r="G132" s="7"/>
      <c r="H132" s="7"/>
      <c r="I132" s="98"/>
      <c r="J132" s="72">
        <f t="shared" si="36"/>
        <v>2.2999999999999998</v>
      </c>
      <c r="K132" s="72">
        <f t="shared" si="36"/>
        <v>2.2999999999999998</v>
      </c>
      <c r="L132" s="72">
        <f t="shared" si="36"/>
        <v>2.2999999999999998</v>
      </c>
    </row>
    <row r="133" spans="1:15">
      <c r="A133" s="73" t="s">
        <v>62</v>
      </c>
      <c r="B133" s="65">
        <v>918</v>
      </c>
      <c r="C133" s="7">
        <v>13</v>
      </c>
      <c r="D133" s="7" t="s">
        <v>17</v>
      </c>
      <c r="E133" s="85">
        <v>89</v>
      </c>
      <c r="F133" s="7">
        <v>1</v>
      </c>
      <c r="G133" s="7" t="s">
        <v>37</v>
      </c>
      <c r="H133" s="7">
        <v>41240</v>
      </c>
      <c r="I133" s="98"/>
      <c r="J133" s="77">
        <f t="shared" si="36"/>
        <v>2.2999999999999998</v>
      </c>
      <c r="K133" s="77">
        <f t="shared" si="36"/>
        <v>2.2999999999999998</v>
      </c>
      <c r="L133" s="77">
        <f t="shared" si="36"/>
        <v>2.2999999999999998</v>
      </c>
    </row>
    <row r="134" spans="1:15">
      <c r="A134" s="73" t="s">
        <v>97</v>
      </c>
      <c r="B134" s="65">
        <v>918</v>
      </c>
      <c r="C134" s="7">
        <v>13</v>
      </c>
      <c r="D134" s="7" t="s">
        <v>17</v>
      </c>
      <c r="E134" s="85">
        <v>89</v>
      </c>
      <c r="F134" s="7">
        <v>1</v>
      </c>
      <c r="G134" s="7" t="s">
        <v>37</v>
      </c>
      <c r="H134" s="7" t="s">
        <v>67</v>
      </c>
      <c r="I134" s="98" t="s">
        <v>98</v>
      </c>
      <c r="J134" s="77">
        <f t="shared" si="36"/>
        <v>2.2999999999999998</v>
      </c>
      <c r="K134" s="77">
        <f t="shared" si="36"/>
        <v>2.2999999999999998</v>
      </c>
      <c r="L134" s="77">
        <f t="shared" si="36"/>
        <v>2.2999999999999998</v>
      </c>
    </row>
    <row r="135" spans="1:15">
      <c r="A135" s="78" t="s">
        <v>63</v>
      </c>
      <c r="B135" s="65">
        <v>918</v>
      </c>
      <c r="C135" s="7">
        <v>13</v>
      </c>
      <c r="D135" s="7" t="s">
        <v>17</v>
      </c>
      <c r="E135" s="85">
        <v>89</v>
      </c>
      <c r="F135" s="7">
        <v>1</v>
      </c>
      <c r="G135" s="7" t="s">
        <v>37</v>
      </c>
      <c r="H135" s="7">
        <v>41240</v>
      </c>
      <c r="I135" s="98">
        <v>730</v>
      </c>
      <c r="J135" s="77">
        <v>2.2999999999999998</v>
      </c>
      <c r="K135" s="77">
        <v>2.2999999999999998</v>
      </c>
      <c r="L135" s="77">
        <v>2.2999999999999998</v>
      </c>
    </row>
    <row r="136" spans="1:15" s="54" customFormat="1">
      <c r="A136" s="164" t="s">
        <v>220</v>
      </c>
      <c r="B136" s="65">
        <v>918</v>
      </c>
      <c r="C136" s="83" t="s">
        <v>164</v>
      </c>
      <c r="D136" s="83"/>
      <c r="E136" s="84"/>
      <c r="F136" s="83"/>
      <c r="G136" s="83"/>
      <c r="H136" s="83"/>
      <c r="I136" s="163"/>
      <c r="J136" s="88"/>
      <c r="K136" s="88">
        <f t="shared" ref="K136:L139" si="37">K137</f>
        <v>31.9</v>
      </c>
      <c r="L136" s="88">
        <f t="shared" si="37"/>
        <v>65</v>
      </c>
      <c r="M136" s="201"/>
      <c r="N136" s="206"/>
      <c r="O136" s="206"/>
    </row>
    <row r="137" spans="1:15" s="54" customFormat="1">
      <c r="A137" s="78" t="s">
        <v>220</v>
      </c>
      <c r="B137" s="65">
        <v>918</v>
      </c>
      <c r="C137" s="7" t="s">
        <v>164</v>
      </c>
      <c r="D137" s="7">
        <v>99</v>
      </c>
      <c r="E137" s="85"/>
      <c r="F137" s="7"/>
      <c r="G137" s="7"/>
      <c r="H137" s="7"/>
      <c r="I137" s="98"/>
      <c r="J137" s="35"/>
      <c r="K137" s="35">
        <f t="shared" si="37"/>
        <v>31.9</v>
      </c>
      <c r="L137" s="35">
        <f t="shared" si="37"/>
        <v>65</v>
      </c>
      <c r="M137" s="201"/>
      <c r="N137" s="206"/>
      <c r="O137" s="206"/>
    </row>
    <row r="138" spans="1:15" s="54" customFormat="1" ht="31.5">
      <c r="A138" s="70" t="s">
        <v>140</v>
      </c>
      <c r="B138" s="65">
        <v>918</v>
      </c>
      <c r="C138" s="7" t="s">
        <v>164</v>
      </c>
      <c r="D138" s="7">
        <v>99</v>
      </c>
      <c r="E138" s="7" t="s">
        <v>48</v>
      </c>
      <c r="F138" s="7" t="s">
        <v>35</v>
      </c>
      <c r="G138" s="7"/>
      <c r="H138" s="7"/>
      <c r="I138" s="98"/>
      <c r="J138" s="35"/>
      <c r="K138" s="35">
        <f t="shared" si="37"/>
        <v>31.9</v>
      </c>
      <c r="L138" s="35">
        <f t="shared" si="37"/>
        <v>65</v>
      </c>
      <c r="M138" s="201"/>
      <c r="N138" s="206"/>
      <c r="O138" s="206"/>
    </row>
    <row r="139" spans="1:15" s="54" customFormat="1" ht="47.25">
      <c r="A139" s="70" t="s">
        <v>141</v>
      </c>
      <c r="B139" s="65">
        <v>918</v>
      </c>
      <c r="C139" s="7" t="s">
        <v>164</v>
      </c>
      <c r="D139" s="7">
        <v>99</v>
      </c>
      <c r="E139" s="7" t="s">
        <v>48</v>
      </c>
      <c r="F139" s="7" t="s">
        <v>24</v>
      </c>
      <c r="G139" s="7"/>
      <c r="H139" s="7"/>
      <c r="I139" s="98"/>
      <c r="J139" s="35"/>
      <c r="K139" s="35">
        <f t="shared" si="37"/>
        <v>31.9</v>
      </c>
      <c r="L139" s="35">
        <f t="shared" si="37"/>
        <v>65</v>
      </c>
      <c r="M139" s="201"/>
      <c r="N139" s="206"/>
      <c r="O139" s="206"/>
    </row>
    <row r="140" spans="1:15" s="54" customFormat="1">
      <c r="A140" s="78" t="s">
        <v>220</v>
      </c>
      <c r="B140" s="65">
        <v>918</v>
      </c>
      <c r="C140" s="7" t="s">
        <v>164</v>
      </c>
      <c r="D140" s="7">
        <v>99</v>
      </c>
      <c r="E140" s="7" t="s">
        <v>48</v>
      </c>
      <c r="F140" s="7" t="s">
        <v>24</v>
      </c>
      <c r="G140" s="7" t="s">
        <v>37</v>
      </c>
      <c r="H140" s="7" t="s">
        <v>165</v>
      </c>
      <c r="I140" s="7"/>
      <c r="J140" s="34"/>
      <c r="K140" s="143">
        <f>K142</f>
        <v>31.9</v>
      </c>
      <c r="L140" s="143">
        <f>L142</f>
        <v>65</v>
      </c>
      <c r="M140" s="201"/>
      <c r="N140" s="206"/>
      <c r="O140" s="206"/>
    </row>
    <row r="141" spans="1:15" s="54" customFormat="1">
      <c r="A141" s="78" t="s">
        <v>112</v>
      </c>
      <c r="B141" s="65">
        <v>918</v>
      </c>
      <c r="C141" s="7" t="s">
        <v>164</v>
      </c>
      <c r="D141" s="7">
        <v>99</v>
      </c>
      <c r="E141" s="7" t="s">
        <v>48</v>
      </c>
      <c r="F141" s="7" t="s">
        <v>24</v>
      </c>
      <c r="G141" s="7" t="s">
        <v>37</v>
      </c>
      <c r="H141" s="7" t="s">
        <v>165</v>
      </c>
      <c r="I141" s="7" t="s">
        <v>113</v>
      </c>
      <c r="J141" s="34"/>
      <c r="K141" s="143">
        <f>K142</f>
        <v>31.9</v>
      </c>
      <c r="L141" s="143">
        <f>L142</f>
        <v>65</v>
      </c>
      <c r="M141" s="201"/>
      <c r="N141" s="206"/>
      <c r="O141" s="206"/>
    </row>
    <row r="142" spans="1:15" s="54" customFormat="1">
      <c r="A142" s="78" t="s">
        <v>47</v>
      </c>
      <c r="B142" s="65">
        <v>918</v>
      </c>
      <c r="C142" s="7" t="s">
        <v>164</v>
      </c>
      <c r="D142" s="7" t="s">
        <v>164</v>
      </c>
      <c r="E142" s="7" t="s">
        <v>48</v>
      </c>
      <c r="F142" s="7" t="s">
        <v>24</v>
      </c>
      <c r="G142" s="7" t="s">
        <v>37</v>
      </c>
      <c r="H142" s="7" t="s">
        <v>165</v>
      </c>
      <c r="I142" s="7" t="s">
        <v>49</v>
      </c>
      <c r="J142" s="34"/>
      <c r="K142" s="143">
        <v>31.9</v>
      </c>
      <c r="L142" s="143">
        <v>65</v>
      </c>
      <c r="M142" s="201"/>
      <c r="N142" s="206"/>
      <c r="O142" s="206"/>
    </row>
  </sheetData>
  <autoFilter ref="A6:L142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F97:F114 G97:G115">
    <cfRule type="expression" dxfId="94" priority="98" stopIfTrue="1">
      <formula>$C40=""</formula>
    </cfRule>
    <cfRule type="expression" dxfId="93" priority="99" stopIfTrue="1">
      <formula>$D40&lt;&gt;""</formula>
    </cfRule>
  </conditionalFormatting>
  <conditionalFormatting sqref="A40">
    <cfRule type="expression" dxfId="92" priority="95" stopIfTrue="1">
      <formula>$F40=""</formula>
    </cfRule>
    <cfRule type="expression" dxfId="91" priority="96" stopIfTrue="1">
      <formula>#REF!&lt;&gt;""</formula>
    </cfRule>
    <cfRule type="expression" dxfId="90" priority="97" stopIfTrue="1">
      <formula>AND($G40="",$F40&lt;&gt;"")</formula>
    </cfRule>
  </conditionalFormatting>
  <conditionalFormatting sqref="F40">
    <cfRule type="expression" dxfId="89" priority="93" stopIfTrue="1">
      <formula>$C40=""</formula>
    </cfRule>
    <cfRule type="expression" dxfId="88" priority="94" stopIfTrue="1">
      <formula>$D40&lt;&gt;""</formula>
    </cfRule>
  </conditionalFormatting>
  <conditionalFormatting sqref="A116 A119">
    <cfRule type="expression" dxfId="87" priority="75" stopIfTrue="1">
      <formula>$F116=""</formula>
    </cfRule>
    <cfRule type="expression" dxfId="86" priority="77" stopIfTrue="1">
      <formula>AND($G116="",$F116&lt;&gt;"")</formula>
    </cfRule>
  </conditionalFormatting>
  <conditionalFormatting sqref="A119">
    <cfRule type="expression" dxfId="85" priority="59" stopIfTrue="1">
      <formula>$F119=""</formula>
    </cfRule>
    <cfRule type="expression" dxfId="84" priority="61" stopIfTrue="1">
      <formula>AND($G119="",$F119&lt;&gt;"")</formula>
    </cfRule>
  </conditionalFormatting>
  <conditionalFormatting sqref="A40">
    <cfRule type="expression" dxfId="83" priority="52" stopIfTrue="1">
      <formula>$F40=""</formula>
    </cfRule>
    <cfRule type="expression" dxfId="82" priority="53" stopIfTrue="1">
      <formula>#REF!&lt;&gt;""</formula>
    </cfRule>
    <cfRule type="expression" dxfId="81" priority="54" stopIfTrue="1">
      <formula>AND($G40="",$F40&lt;&gt;"")</formula>
    </cfRule>
  </conditionalFormatting>
  <conditionalFormatting sqref="G40">
    <cfRule type="expression" dxfId="80" priority="50" stopIfTrue="1">
      <formula>$C40=""</formula>
    </cfRule>
    <cfRule type="expression" dxfId="79" priority="51" stopIfTrue="1">
      <formula>$D40&lt;&gt;""</formula>
    </cfRule>
  </conditionalFormatting>
  <conditionalFormatting sqref="F40">
    <cfRule type="expression" dxfId="78" priority="48" stopIfTrue="1">
      <formula>$C40=""</formula>
    </cfRule>
    <cfRule type="expression" dxfId="77" priority="49" stopIfTrue="1">
      <formula>$D40&lt;&gt;""</formula>
    </cfRule>
  </conditionalFormatting>
  <conditionalFormatting sqref="A37">
    <cfRule type="expression" dxfId="76" priority="24" stopIfTrue="1">
      <formula>$F37=""</formula>
    </cfRule>
    <cfRule type="expression" dxfId="75" priority="25" stopIfTrue="1">
      <formula>#REF!&lt;&gt;""</formula>
    </cfRule>
    <cfRule type="expression" dxfId="74" priority="26" stopIfTrue="1">
      <formula>AND($G37="",$F37&lt;&gt;"")</formula>
    </cfRule>
  </conditionalFormatting>
  <conditionalFormatting sqref="A37">
    <cfRule type="expression" dxfId="73" priority="21" stopIfTrue="1">
      <formula>$F37=""</formula>
    </cfRule>
    <cfRule type="expression" dxfId="72" priority="22" stopIfTrue="1">
      <formula>#REF!&lt;&gt;""</formula>
    </cfRule>
    <cfRule type="expression" dxfId="71" priority="23" stopIfTrue="1">
      <formula>AND($G37="",$F37&lt;&gt;"")</formula>
    </cfRule>
  </conditionalFormatting>
  <conditionalFormatting sqref="A46">
    <cfRule type="expression" dxfId="70" priority="18" stopIfTrue="1">
      <formula>$F46=""</formula>
    </cfRule>
    <cfRule type="expression" dxfId="69" priority="19" stopIfTrue="1">
      <formula>$H46&lt;&gt;""</formula>
    </cfRule>
    <cfRule type="expression" dxfId="68" priority="20" stopIfTrue="1">
      <formula>AND($G46="",$F46&lt;&gt;"")</formula>
    </cfRule>
  </conditionalFormatting>
  <conditionalFormatting sqref="C46">
    <cfRule type="expression" dxfId="67" priority="15" stopIfTrue="1">
      <formula>$F46=""</formula>
    </cfRule>
    <cfRule type="expression" dxfId="66" priority="16" stopIfTrue="1">
      <formula>#REF!&lt;&gt;""</formula>
    </cfRule>
    <cfRule type="expression" dxfId="65" priority="17" stopIfTrue="1">
      <formula>AND($G46="",$F46&lt;&gt;"")</formula>
    </cfRule>
  </conditionalFormatting>
  <conditionalFormatting sqref="A100">
    <cfRule type="expression" dxfId="64" priority="13" stopIfTrue="1">
      <formula>$F100=""</formula>
    </cfRule>
    <cfRule type="expression" dxfId="63" priority="14" stopIfTrue="1">
      <formula>AND($G100="",$F100&lt;&gt;"")</formula>
    </cfRule>
  </conditionalFormatting>
  <conditionalFormatting sqref="F107:G113">
    <cfRule type="expression" dxfId="62" priority="11" stopIfTrue="1">
      <formula>$C107=""</formula>
    </cfRule>
    <cfRule type="expression" dxfId="61" priority="12" stopIfTrue="1">
      <formula>$D107&lt;&gt;""</formula>
    </cfRule>
  </conditionalFormatting>
  <conditionalFormatting sqref="A108">
    <cfRule type="expression" dxfId="60" priority="9" stopIfTrue="1">
      <formula>$F108=""</formula>
    </cfRule>
    <cfRule type="expression" dxfId="59" priority="10" stopIfTrue="1">
      <formula>AND($G108="",$F108&lt;&gt;"")</formula>
    </cfRule>
  </conditionalFormatting>
  <conditionalFormatting sqref="A108">
    <cfRule type="expression" dxfId="58" priority="7" stopIfTrue="1">
      <formula>$F108=""</formula>
    </cfRule>
    <cfRule type="expression" dxfId="57" priority="8" stopIfTrue="1">
      <formula>AND($G108="",$F108&lt;&gt;"")</formula>
    </cfRule>
  </conditionalFormatting>
  <conditionalFormatting sqref="F103:G106">
    <cfRule type="expression" dxfId="56" priority="5" stopIfTrue="1">
      <formula>$C103=""</formula>
    </cfRule>
    <cfRule type="expression" dxfId="55" priority="6" stopIfTrue="1">
      <formula>$D103&lt;&gt;""</formula>
    </cfRule>
  </conditionalFormatting>
  <conditionalFormatting sqref="A104">
    <cfRule type="expression" dxfId="54" priority="3" stopIfTrue="1">
      <formula>$F104=""</formula>
    </cfRule>
    <cfRule type="expression" dxfId="53" priority="4" stopIfTrue="1">
      <formula>AND($G104="",$F104&lt;&gt;"")</formula>
    </cfRule>
  </conditionalFormatting>
  <conditionalFormatting sqref="A104">
    <cfRule type="expression" dxfId="52" priority="1" stopIfTrue="1">
      <formula>$F104=""</formula>
    </cfRule>
    <cfRule type="expression" dxfId="51" priority="2" stopIfTrue="1">
      <formula>AND($G104="",$F104&lt;&gt;"")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 A119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41"/>
  <sheetViews>
    <sheetView view="pageBreakPreview" topLeftCell="A25" zoomScaleNormal="75" zoomScaleSheetLayoutView="100" workbookViewId="0">
      <selection activeCell="I29" sqref="I29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33"/>
      <c r="D1" s="233"/>
      <c r="E1" s="233"/>
      <c r="G1" s="17"/>
      <c r="H1" s="17"/>
      <c r="I1" s="233" t="s">
        <v>232</v>
      </c>
      <c r="J1" s="233"/>
      <c r="K1" s="233"/>
      <c r="L1" s="17"/>
      <c r="M1" s="17"/>
    </row>
    <row r="2" spans="1:13" ht="78.75" customHeight="1">
      <c r="A2" s="242" t="s">
        <v>233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>
      <c r="A4" s="243" t="s">
        <v>13</v>
      </c>
      <c r="B4" s="243" t="s">
        <v>14</v>
      </c>
      <c r="C4" s="243" t="s">
        <v>184</v>
      </c>
      <c r="D4" s="243" t="s">
        <v>185</v>
      </c>
      <c r="E4" s="243"/>
      <c r="F4" s="243"/>
      <c r="G4" s="243"/>
      <c r="H4" s="243" t="s">
        <v>186</v>
      </c>
      <c r="I4" s="243" t="s">
        <v>64</v>
      </c>
      <c r="J4" s="243"/>
      <c r="K4" s="243"/>
    </row>
    <row r="5" spans="1:13" ht="21.75" customHeight="1">
      <c r="A5" s="241" t="s">
        <v>187</v>
      </c>
      <c r="B5" s="241" t="s">
        <v>187</v>
      </c>
      <c r="C5" s="241" t="s">
        <v>187</v>
      </c>
      <c r="D5" s="241" t="s">
        <v>187</v>
      </c>
      <c r="E5" s="241"/>
      <c r="F5" s="241"/>
      <c r="G5" s="241"/>
      <c r="H5" s="241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I8+I58+I79+I89+I121+I128+I67</f>
        <v>5217.5130500000005</v>
      </c>
      <c r="J7" s="63">
        <f>J8+J58+J79+J89+J121+J128+J139+J67</f>
        <v>1892.4412100000002</v>
      </c>
      <c r="K7" s="63">
        <f>K8+K58+K79+K89+K121+K128+K139+K67</f>
        <v>2072.48945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I9+I18+I39+I45</f>
        <v>2605.0674800000002</v>
      </c>
      <c r="J8" s="161">
        <f>J9+J18+J39+J45</f>
        <v>974.74120999999991</v>
      </c>
      <c r="K8" s="161">
        <f>K9+K18+K39+K45</f>
        <v>968.88945000000012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667.9</v>
      </c>
      <c r="J9" s="161">
        <f t="shared" si="0"/>
        <v>356.8</v>
      </c>
      <c r="K9" s="161">
        <f t="shared" si="0"/>
        <v>356.8</v>
      </c>
    </row>
    <row r="10" spans="1:13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667.9</v>
      </c>
      <c r="J10" s="72">
        <f t="shared" si="0"/>
        <v>356.8</v>
      </c>
      <c r="K10" s="72">
        <f t="shared" si="0"/>
        <v>356.8</v>
      </c>
    </row>
    <row r="11" spans="1:13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667.9</v>
      </c>
      <c r="J11" s="72">
        <f t="shared" si="0"/>
        <v>356.8</v>
      </c>
      <c r="K11" s="72">
        <f t="shared" si="0"/>
        <v>356.8</v>
      </c>
    </row>
    <row r="12" spans="1:13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377.9</v>
      </c>
      <c r="J12" s="72">
        <f t="shared" si="0"/>
        <v>356.8</v>
      </c>
      <c r="K12" s="72">
        <f t="shared" si="0"/>
        <v>356.8</v>
      </c>
    </row>
    <row r="13" spans="1:13" ht="63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377.9</v>
      </c>
      <c r="J13" s="72">
        <f t="shared" si="0"/>
        <v>356.8</v>
      </c>
      <c r="K13" s="72">
        <f t="shared" si="0"/>
        <v>356.8</v>
      </c>
    </row>
    <row r="14" spans="1:13" ht="36" customHeight="1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377.9</v>
      </c>
      <c r="J14" s="72">
        <f>'Прил 2'!K15</f>
        <v>356.8</v>
      </c>
      <c r="K14" s="72">
        <f>'Прил 2'!L15</f>
        <v>356.8</v>
      </c>
    </row>
    <row r="15" spans="1:13" ht="53.25" customHeight="1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290</v>
      </c>
      <c r="J15" s="72">
        <f t="shared" ref="J15:K16" si="1">J16</f>
        <v>0</v>
      </c>
      <c r="K15" s="72">
        <f t="shared" si="1"/>
        <v>0</v>
      </c>
    </row>
    <row r="16" spans="1:13" ht="67.5" customHeight="1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290</v>
      </c>
      <c r="J16" s="72">
        <f t="shared" si="1"/>
        <v>0</v>
      </c>
      <c r="K16" s="72">
        <f t="shared" si="1"/>
        <v>0</v>
      </c>
    </row>
    <row r="17" spans="1:12" ht="38.25" customHeight="1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290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I19+I34</f>
        <v>1929.6674800000001</v>
      </c>
      <c r="J18" s="161">
        <f>J19+J34</f>
        <v>612.44120999999996</v>
      </c>
      <c r="K18" s="161">
        <f>K19+K34</f>
        <v>606.58945000000006</v>
      </c>
    </row>
    <row r="19" spans="1:12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1929.1674800000001</v>
      </c>
      <c r="J19" s="72">
        <f>J20</f>
        <v>611.94120999999996</v>
      </c>
      <c r="K19" s="72">
        <f>K20</f>
        <v>606.08945000000006</v>
      </c>
    </row>
    <row r="20" spans="1:12" ht="31.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1929.1674800000001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568.45000000000005</v>
      </c>
      <c r="J21" s="72">
        <f t="shared" si="3"/>
        <v>531.94120999999996</v>
      </c>
      <c r="K21" s="72">
        <f t="shared" si="3"/>
        <v>526.08945000000006</v>
      </c>
    </row>
    <row r="22" spans="1:12" ht="63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568.45000000000005</v>
      </c>
      <c r="J22" s="72">
        <f t="shared" si="3"/>
        <v>531.94120999999996</v>
      </c>
      <c r="K22" s="72">
        <f t="shared" si="3"/>
        <v>526.08945000000006</v>
      </c>
    </row>
    <row r="23" spans="1:12" ht="31.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568.45000000000005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402.03048000000001</v>
      </c>
      <c r="J24" s="72">
        <f>J25+J27</f>
        <v>80</v>
      </c>
      <c r="K24" s="72">
        <f>K25+K27</f>
        <v>80</v>
      </c>
      <c r="L24" s="76"/>
    </row>
    <row r="25" spans="1:12" s="36" customFormat="1" ht="31.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372.03048000000001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372.03048000000001</v>
      </c>
      <c r="J26" s="77">
        <f>'Прил 2'!K27</f>
        <v>50</v>
      </c>
      <c r="K26" s="77">
        <f>'Прил 2'!L27</f>
        <v>50</v>
      </c>
      <c r="L26" s="59"/>
    </row>
    <row r="27" spans="1:12" s="36" customFormat="1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6.5" customHeight="1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I30+I32</f>
        <v>958.68700000000013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46.5" customHeight="1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584.95000000000005</v>
      </c>
      <c r="J30" s="77">
        <f t="shared" si="5"/>
        <v>0</v>
      </c>
      <c r="K30" s="77">
        <f t="shared" si="5"/>
        <v>0</v>
      </c>
      <c r="L30" s="59"/>
    </row>
    <row r="31" spans="1:12" s="36" customFormat="1" ht="42" customHeight="1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584.95000000000005</v>
      </c>
      <c r="J31" s="77">
        <f>'Прил 2'!K32</f>
        <v>0</v>
      </c>
      <c r="K31" s="77">
        <f>'Прил 2'!L32</f>
        <v>0</v>
      </c>
      <c r="L31" s="59"/>
    </row>
    <row r="32" spans="1:12" s="36" customFormat="1" ht="42" customHeight="1">
      <c r="A32" s="73" t="s">
        <v>104</v>
      </c>
      <c r="B32" s="176" t="s">
        <v>17</v>
      </c>
      <c r="C32" s="176" t="s">
        <v>18</v>
      </c>
      <c r="D32" s="174" t="s">
        <v>34</v>
      </c>
      <c r="E32" s="173" t="s">
        <v>25</v>
      </c>
      <c r="F32" s="173" t="s">
        <v>37</v>
      </c>
      <c r="G32" s="173" t="s">
        <v>199</v>
      </c>
      <c r="H32" s="177" t="s">
        <v>106</v>
      </c>
      <c r="I32" s="77">
        <f>I33</f>
        <v>373.73700000000002</v>
      </c>
      <c r="J32" s="77">
        <f t="shared" ref="J32:K32" si="6">J33</f>
        <v>0</v>
      </c>
      <c r="K32" s="77">
        <f t="shared" si="6"/>
        <v>0</v>
      </c>
      <c r="L32" s="59"/>
    </row>
    <row r="33" spans="1:12" s="36" customFormat="1" ht="42" customHeight="1">
      <c r="A33" s="73" t="s">
        <v>105</v>
      </c>
      <c r="B33" s="176" t="s">
        <v>17</v>
      </c>
      <c r="C33" s="176" t="s">
        <v>18</v>
      </c>
      <c r="D33" s="174" t="s">
        <v>34</v>
      </c>
      <c r="E33" s="173" t="s">
        <v>25</v>
      </c>
      <c r="F33" s="173" t="s">
        <v>37</v>
      </c>
      <c r="G33" s="173" t="s">
        <v>199</v>
      </c>
      <c r="H33" s="177" t="s">
        <v>107</v>
      </c>
      <c r="I33" s="77">
        <f>'Прил 2'!J34</f>
        <v>373.73700000000002</v>
      </c>
      <c r="J33" s="77">
        <f>'Прил 2'!K34</f>
        <v>0</v>
      </c>
      <c r="K33" s="77">
        <f>'Прил 2'!L34</f>
        <v>0</v>
      </c>
      <c r="L33" s="59"/>
    </row>
    <row r="34" spans="1:12" s="81" customFormat="1" ht="47.25">
      <c r="A34" s="70" t="s">
        <v>140</v>
      </c>
      <c r="B34" s="6" t="s">
        <v>17</v>
      </c>
      <c r="C34" s="6" t="s">
        <v>18</v>
      </c>
      <c r="D34" s="71">
        <v>89</v>
      </c>
      <c r="E34" s="7"/>
      <c r="F34" s="7"/>
      <c r="G34" s="7"/>
      <c r="H34" s="80"/>
      <c r="I34" s="77">
        <f>I35</f>
        <v>0.5</v>
      </c>
      <c r="J34" s="77">
        <f t="shared" ref="J34:K37" si="7">J35</f>
        <v>0.5</v>
      </c>
      <c r="K34" s="77">
        <f t="shared" si="7"/>
        <v>0.5</v>
      </c>
      <c r="L34" s="76"/>
    </row>
    <row r="35" spans="1:12" s="81" customFormat="1" ht="47.25">
      <c r="A35" s="70" t="s">
        <v>141</v>
      </c>
      <c r="B35" s="6" t="s">
        <v>17</v>
      </c>
      <c r="C35" s="6" t="s">
        <v>18</v>
      </c>
      <c r="D35" s="71">
        <v>89</v>
      </c>
      <c r="E35" s="7" t="s">
        <v>24</v>
      </c>
      <c r="F35" s="7"/>
      <c r="G35" s="7"/>
      <c r="H35" s="80"/>
      <c r="I35" s="33">
        <f>I36</f>
        <v>0.5</v>
      </c>
      <c r="J35" s="33">
        <f t="shared" si="7"/>
        <v>0.5</v>
      </c>
      <c r="K35" s="33">
        <f t="shared" si="7"/>
        <v>0.5</v>
      </c>
      <c r="L35" s="76"/>
    </row>
    <row r="36" spans="1:12" ht="85.9" customHeight="1">
      <c r="A36" s="82" t="s">
        <v>142</v>
      </c>
      <c r="B36" s="6" t="s">
        <v>17</v>
      </c>
      <c r="C36" s="6" t="s">
        <v>18</v>
      </c>
      <c r="D36" s="71">
        <v>89</v>
      </c>
      <c r="E36" s="7" t="s">
        <v>24</v>
      </c>
      <c r="F36" s="7" t="s">
        <v>37</v>
      </c>
      <c r="G36" s="7" t="s">
        <v>43</v>
      </c>
      <c r="H36" s="80"/>
      <c r="I36" s="33">
        <f>I37</f>
        <v>0.5</v>
      </c>
      <c r="J36" s="33">
        <f t="shared" si="7"/>
        <v>0.5</v>
      </c>
      <c r="K36" s="33">
        <f t="shared" si="7"/>
        <v>0.5</v>
      </c>
    </row>
    <row r="37" spans="1:12" ht="31.5">
      <c r="A37" s="73" t="s">
        <v>104</v>
      </c>
      <c r="B37" s="6" t="s">
        <v>17</v>
      </c>
      <c r="C37" s="6" t="s">
        <v>18</v>
      </c>
      <c r="D37" s="71" t="s">
        <v>48</v>
      </c>
      <c r="E37" s="6" t="s">
        <v>24</v>
      </c>
      <c r="F37" s="7" t="s">
        <v>37</v>
      </c>
      <c r="G37" s="7" t="s">
        <v>43</v>
      </c>
      <c r="H37" s="80" t="s">
        <v>106</v>
      </c>
      <c r="I37" s="33">
        <f>I38</f>
        <v>0.5</v>
      </c>
      <c r="J37" s="33">
        <f t="shared" si="7"/>
        <v>0.5</v>
      </c>
      <c r="K37" s="33">
        <f t="shared" si="7"/>
        <v>0.5</v>
      </c>
    </row>
    <row r="38" spans="1:12" ht="31.5">
      <c r="A38" s="73" t="s">
        <v>105</v>
      </c>
      <c r="B38" s="6" t="s">
        <v>17</v>
      </c>
      <c r="C38" s="6" t="s">
        <v>18</v>
      </c>
      <c r="D38" s="71" t="s">
        <v>48</v>
      </c>
      <c r="E38" s="7" t="s">
        <v>24</v>
      </c>
      <c r="F38" s="7" t="s">
        <v>37</v>
      </c>
      <c r="G38" s="7" t="s">
        <v>43</v>
      </c>
      <c r="H38" s="80" t="s">
        <v>107</v>
      </c>
      <c r="I38" s="33">
        <f>'Прил 2'!J39</f>
        <v>0.5</v>
      </c>
      <c r="J38" s="33">
        <f>'Прил 2'!K39</f>
        <v>0.5</v>
      </c>
      <c r="K38" s="33">
        <f>'Прил 2'!L39</f>
        <v>0.5</v>
      </c>
    </row>
    <row r="39" spans="1:12">
      <c r="A39" s="68" t="s">
        <v>44</v>
      </c>
      <c r="B39" s="83" t="s">
        <v>17</v>
      </c>
      <c r="C39" s="83" t="s">
        <v>45</v>
      </c>
      <c r="D39" s="83"/>
      <c r="E39" s="160"/>
      <c r="F39" s="160"/>
      <c r="G39" s="84"/>
      <c r="H39" s="84"/>
      <c r="I39" s="166">
        <f>I40</f>
        <v>5</v>
      </c>
      <c r="J39" s="166">
        <f t="shared" ref="J39:K43" si="8">J40</f>
        <v>5</v>
      </c>
      <c r="K39" s="166">
        <f t="shared" si="8"/>
        <v>5</v>
      </c>
    </row>
    <row r="40" spans="1:12" ht="47.25">
      <c r="A40" s="70" t="s">
        <v>140</v>
      </c>
      <c r="B40" s="7" t="s">
        <v>17</v>
      </c>
      <c r="C40" s="7" t="s">
        <v>45</v>
      </c>
      <c r="D40" s="71">
        <v>89</v>
      </c>
      <c r="E40" s="7"/>
      <c r="F40" s="7"/>
      <c r="G40" s="85"/>
      <c r="H40" s="85"/>
      <c r="I40" s="33">
        <f>I41</f>
        <v>5</v>
      </c>
      <c r="J40" s="33">
        <f t="shared" si="8"/>
        <v>5</v>
      </c>
      <c r="K40" s="33">
        <f t="shared" si="8"/>
        <v>5</v>
      </c>
      <c r="L40" s="76"/>
    </row>
    <row r="41" spans="1:12" s="36" customFormat="1" ht="47.25">
      <c r="A41" s="70" t="s">
        <v>141</v>
      </c>
      <c r="B41" s="7" t="s">
        <v>17</v>
      </c>
      <c r="C41" s="7" t="s">
        <v>45</v>
      </c>
      <c r="D41" s="71">
        <v>89</v>
      </c>
      <c r="E41" s="7" t="s">
        <v>24</v>
      </c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31.5">
      <c r="A42" s="73" t="s">
        <v>114</v>
      </c>
      <c r="B42" s="7" t="s">
        <v>17</v>
      </c>
      <c r="C42" s="7" t="s">
        <v>45</v>
      </c>
      <c r="D42" s="71">
        <v>89</v>
      </c>
      <c r="E42" s="7" t="s">
        <v>24</v>
      </c>
      <c r="F42" s="7" t="s">
        <v>37</v>
      </c>
      <c r="G42" s="7" t="s">
        <v>46</v>
      </c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59"/>
    </row>
    <row r="43" spans="1:12" s="86" customFormat="1">
      <c r="A43" s="78" t="s">
        <v>112</v>
      </c>
      <c r="B43" s="7" t="s">
        <v>17</v>
      </c>
      <c r="C43" s="7" t="s">
        <v>45</v>
      </c>
      <c r="D43" s="71">
        <v>89</v>
      </c>
      <c r="E43" s="7" t="s">
        <v>24</v>
      </c>
      <c r="F43" s="7" t="s">
        <v>37</v>
      </c>
      <c r="G43" s="7" t="s">
        <v>46</v>
      </c>
      <c r="H43" s="85" t="s">
        <v>113</v>
      </c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36" customFormat="1">
      <c r="A44" s="73" t="s">
        <v>47</v>
      </c>
      <c r="B44" s="7" t="s">
        <v>17</v>
      </c>
      <c r="C44" s="7" t="s">
        <v>45</v>
      </c>
      <c r="D44" s="7" t="s">
        <v>48</v>
      </c>
      <c r="E44" s="7" t="s">
        <v>24</v>
      </c>
      <c r="F44" s="7" t="s">
        <v>37</v>
      </c>
      <c r="G44" s="7" t="s">
        <v>46</v>
      </c>
      <c r="H44" s="85" t="s">
        <v>49</v>
      </c>
      <c r="I44" s="33">
        <f>'Прил 2'!J45</f>
        <v>5</v>
      </c>
      <c r="J44" s="33">
        <f>'Прил 2'!K45</f>
        <v>5</v>
      </c>
      <c r="K44" s="33">
        <f>'Прил 2'!L45</f>
        <v>5</v>
      </c>
      <c r="L44" s="59"/>
    </row>
    <row r="45" spans="1:12" s="36" customFormat="1">
      <c r="A45" s="73" t="s">
        <v>210</v>
      </c>
      <c r="B45" s="87" t="s">
        <v>17</v>
      </c>
      <c r="C45" s="83" t="s">
        <v>32</v>
      </c>
      <c r="D45" s="7"/>
      <c r="E45" s="7"/>
      <c r="F45" s="7"/>
      <c r="G45" s="7"/>
      <c r="H45" s="85"/>
      <c r="I45" s="166">
        <f>I50+I46+I54</f>
        <v>2.5</v>
      </c>
      <c r="J45" s="166">
        <f t="shared" ref="J45:K45" si="9">J50+J46+J54</f>
        <v>0.5</v>
      </c>
      <c r="K45" s="166">
        <f t="shared" si="9"/>
        <v>0.5</v>
      </c>
      <c r="L45" s="59"/>
    </row>
    <row r="46" spans="1:12" s="36" customFormat="1" ht="47.25">
      <c r="A46" s="73" t="s">
        <v>218</v>
      </c>
      <c r="B46" s="7" t="s">
        <v>17</v>
      </c>
      <c r="C46" s="7" t="s">
        <v>32</v>
      </c>
      <c r="D46" s="85" t="s">
        <v>45</v>
      </c>
      <c r="E46" s="7"/>
      <c r="F46" s="7"/>
      <c r="G46" s="7"/>
      <c r="H46" s="98"/>
      <c r="I46" s="33">
        <f>I47</f>
        <v>2</v>
      </c>
      <c r="J46" s="33">
        <f t="shared" ref="J46:K48" si="10">J47</f>
        <v>0</v>
      </c>
      <c r="K46" s="33">
        <f t="shared" si="10"/>
        <v>0</v>
      </c>
      <c r="L46" s="59"/>
    </row>
    <row r="47" spans="1:12" s="36" customFormat="1">
      <c r="A47" s="73" t="s">
        <v>216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/>
      <c r="I47" s="33">
        <f>I48</f>
        <v>2</v>
      </c>
      <c r="J47" s="33">
        <f t="shared" si="10"/>
        <v>0</v>
      </c>
      <c r="K47" s="33">
        <f t="shared" si="10"/>
        <v>0</v>
      </c>
      <c r="L47" s="59"/>
    </row>
    <row r="48" spans="1:12" s="36" customFormat="1" ht="31.5">
      <c r="A48" s="73" t="s">
        <v>104</v>
      </c>
      <c r="B48" s="7" t="s">
        <v>17</v>
      </c>
      <c r="C48" s="7" t="s">
        <v>32</v>
      </c>
      <c r="D48" s="85" t="s">
        <v>45</v>
      </c>
      <c r="E48" s="7" t="s">
        <v>35</v>
      </c>
      <c r="F48" s="7" t="s">
        <v>37</v>
      </c>
      <c r="G48" s="7" t="s">
        <v>217</v>
      </c>
      <c r="H48" s="98" t="s">
        <v>106</v>
      </c>
      <c r="I48" s="33">
        <f>I49</f>
        <v>2</v>
      </c>
      <c r="J48" s="33">
        <f t="shared" si="10"/>
        <v>0</v>
      </c>
      <c r="K48" s="33">
        <f t="shared" si="10"/>
        <v>0</v>
      </c>
      <c r="L48" s="59"/>
    </row>
    <row r="49" spans="1:12" s="36" customFormat="1" ht="31.5">
      <c r="A49" s="73" t="s">
        <v>105</v>
      </c>
      <c r="B49" s="7" t="s">
        <v>17</v>
      </c>
      <c r="C49" s="7" t="s">
        <v>32</v>
      </c>
      <c r="D49" s="85" t="s">
        <v>45</v>
      </c>
      <c r="E49" s="7" t="s">
        <v>35</v>
      </c>
      <c r="F49" s="7" t="s">
        <v>37</v>
      </c>
      <c r="G49" s="7" t="s">
        <v>217</v>
      </c>
      <c r="H49" s="98" t="s">
        <v>107</v>
      </c>
      <c r="I49" s="33">
        <f>'Прил 2'!J50</f>
        <v>2</v>
      </c>
      <c r="J49" s="33">
        <f>'Прил 2'!K50</f>
        <v>0</v>
      </c>
      <c r="K49" s="33">
        <f>'Прил 2'!L50</f>
        <v>0</v>
      </c>
      <c r="L49" s="59"/>
    </row>
    <row r="50" spans="1:12" s="36" customFormat="1" ht="31.5" hidden="1">
      <c r="A50" s="73" t="s">
        <v>211</v>
      </c>
      <c r="B50" s="6" t="s">
        <v>17</v>
      </c>
      <c r="C50" s="6" t="s">
        <v>32</v>
      </c>
      <c r="D50" s="85" t="s">
        <v>212</v>
      </c>
      <c r="E50" s="7"/>
      <c r="F50" s="7"/>
      <c r="G50" s="7"/>
      <c r="H50" s="98"/>
      <c r="I50" s="33">
        <f>I51</f>
        <v>0</v>
      </c>
      <c r="J50" s="33">
        <f t="shared" ref="J50:K52" si="11">J51</f>
        <v>0</v>
      </c>
      <c r="K50" s="33">
        <f t="shared" si="11"/>
        <v>0</v>
      </c>
      <c r="L50" s="59"/>
    </row>
    <row r="51" spans="1:12" s="36" customFormat="1" hidden="1">
      <c r="A51" s="73" t="s">
        <v>213</v>
      </c>
      <c r="B51" s="6" t="s">
        <v>17</v>
      </c>
      <c r="C51" s="6" t="s">
        <v>32</v>
      </c>
      <c r="D51" s="85" t="s">
        <v>212</v>
      </c>
      <c r="E51" s="7" t="s">
        <v>35</v>
      </c>
      <c r="F51" s="7" t="s">
        <v>35</v>
      </c>
      <c r="G51" s="7" t="s">
        <v>214</v>
      </c>
      <c r="H51" s="98"/>
      <c r="I51" s="33">
        <f>I52</f>
        <v>0</v>
      </c>
      <c r="J51" s="33">
        <f t="shared" si="11"/>
        <v>0</v>
      </c>
      <c r="K51" s="33">
        <f t="shared" si="11"/>
        <v>0</v>
      </c>
      <c r="L51" s="59"/>
    </row>
    <row r="52" spans="1:12" s="36" customFormat="1" ht="31.5" hidden="1">
      <c r="A52" s="73" t="s">
        <v>104</v>
      </c>
      <c r="B52" s="6" t="s">
        <v>17</v>
      </c>
      <c r="C52" s="6" t="s">
        <v>32</v>
      </c>
      <c r="D52" s="6" t="s">
        <v>212</v>
      </c>
      <c r="E52" s="6" t="s">
        <v>35</v>
      </c>
      <c r="F52" s="6" t="s">
        <v>37</v>
      </c>
      <c r="G52" s="6" t="s">
        <v>214</v>
      </c>
      <c r="H52" s="6" t="s">
        <v>106</v>
      </c>
      <c r="I52" s="33">
        <f>I53</f>
        <v>0</v>
      </c>
      <c r="J52" s="33">
        <f t="shared" si="11"/>
        <v>0</v>
      </c>
      <c r="K52" s="33">
        <f t="shared" si="11"/>
        <v>0</v>
      </c>
      <c r="L52" s="59"/>
    </row>
    <row r="53" spans="1:12" s="36" customFormat="1" ht="31.5" hidden="1">
      <c r="A53" s="73" t="s">
        <v>105</v>
      </c>
      <c r="B53" s="6" t="s">
        <v>17</v>
      </c>
      <c r="C53" s="6" t="s">
        <v>32</v>
      </c>
      <c r="D53" s="6" t="s">
        <v>212</v>
      </c>
      <c r="E53" s="6" t="s">
        <v>35</v>
      </c>
      <c r="F53" s="6" t="s">
        <v>37</v>
      </c>
      <c r="G53" s="6" t="s">
        <v>214</v>
      </c>
      <c r="H53" s="6" t="s">
        <v>107</v>
      </c>
      <c r="I53" s="33">
        <f>'Прил 2'!J54</f>
        <v>0</v>
      </c>
      <c r="J53" s="33">
        <f>'Прил 2'!K54</f>
        <v>0</v>
      </c>
      <c r="K53" s="33">
        <f>'Прил 2'!L54</f>
        <v>0</v>
      </c>
      <c r="L53" s="59"/>
    </row>
    <row r="54" spans="1:12" s="36" customFormat="1" ht="31.5">
      <c r="A54" s="73" t="s">
        <v>231</v>
      </c>
      <c r="B54" s="6" t="s">
        <v>17</v>
      </c>
      <c r="C54" s="6" t="s">
        <v>32</v>
      </c>
      <c r="D54" s="6" t="s">
        <v>228</v>
      </c>
      <c r="E54" s="7"/>
      <c r="F54" s="7"/>
      <c r="G54" s="7"/>
      <c r="H54" s="98"/>
      <c r="I54" s="33">
        <f>I55</f>
        <v>0.5</v>
      </c>
      <c r="J54" s="33">
        <f t="shared" ref="J54:K56" si="12">J55</f>
        <v>0.5</v>
      </c>
      <c r="K54" s="33">
        <f t="shared" si="12"/>
        <v>0.5</v>
      </c>
      <c r="L54" s="59"/>
    </row>
    <row r="55" spans="1:12" s="36" customFormat="1" ht="31.5">
      <c r="A55" s="73" t="s">
        <v>229</v>
      </c>
      <c r="B55" s="6" t="s">
        <v>17</v>
      </c>
      <c r="C55" s="6" t="s">
        <v>32</v>
      </c>
      <c r="D55" s="6" t="s">
        <v>228</v>
      </c>
      <c r="E55" s="7" t="s">
        <v>35</v>
      </c>
      <c r="F55" s="7" t="s">
        <v>35</v>
      </c>
      <c r="G55" s="7" t="s">
        <v>230</v>
      </c>
      <c r="H55" s="98"/>
      <c r="I55" s="33">
        <f>I56</f>
        <v>0.5</v>
      </c>
      <c r="J55" s="33">
        <f t="shared" si="12"/>
        <v>0.5</v>
      </c>
      <c r="K55" s="33">
        <f t="shared" si="12"/>
        <v>0.5</v>
      </c>
      <c r="L55" s="59"/>
    </row>
    <row r="56" spans="1:12" s="36" customFormat="1" ht="31.5">
      <c r="A56" s="73" t="s">
        <v>104</v>
      </c>
      <c r="B56" s="6" t="s">
        <v>17</v>
      </c>
      <c r="C56" s="6" t="s">
        <v>32</v>
      </c>
      <c r="D56" s="6" t="s">
        <v>228</v>
      </c>
      <c r="E56" s="6" t="s">
        <v>35</v>
      </c>
      <c r="F56" s="6" t="s">
        <v>37</v>
      </c>
      <c r="G56" s="6" t="s">
        <v>230</v>
      </c>
      <c r="H56" s="6" t="s">
        <v>106</v>
      </c>
      <c r="I56" s="33">
        <f>I57</f>
        <v>0.5</v>
      </c>
      <c r="J56" s="33">
        <f t="shared" si="12"/>
        <v>0.5</v>
      </c>
      <c r="K56" s="33">
        <f t="shared" si="12"/>
        <v>0.5</v>
      </c>
      <c r="L56" s="59"/>
    </row>
    <row r="57" spans="1:12" s="36" customFormat="1" ht="31.5">
      <c r="A57" s="73" t="s">
        <v>105</v>
      </c>
      <c r="B57" s="6" t="s">
        <v>17</v>
      </c>
      <c r="C57" s="6" t="s">
        <v>32</v>
      </c>
      <c r="D57" s="6" t="s">
        <v>228</v>
      </c>
      <c r="E57" s="6" t="s">
        <v>35</v>
      </c>
      <c r="F57" s="6" t="s">
        <v>37</v>
      </c>
      <c r="G57" s="6" t="s">
        <v>230</v>
      </c>
      <c r="H57" s="6" t="s">
        <v>107</v>
      </c>
      <c r="I57" s="33">
        <f>'Прил 2'!J58</f>
        <v>0.5</v>
      </c>
      <c r="J57" s="33">
        <f>'Прил 2'!K58</f>
        <v>0.5</v>
      </c>
      <c r="K57" s="33">
        <f>'Прил 2'!L58</f>
        <v>0.5</v>
      </c>
      <c r="L57" s="59"/>
    </row>
    <row r="58" spans="1:12" ht="19.5" customHeight="1">
      <c r="A58" s="68" t="s">
        <v>50</v>
      </c>
      <c r="B58" s="83" t="s">
        <v>28</v>
      </c>
      <c r="C58" s="83"/>
      <c r="D58" s="84"/>
      <c r="E58" s="83"/>
      <c r="F58" s="83"/>
      <c r="G58" s="83"/>
      <c r="H58" s="163"/>
      <c r="I58" s="88">
        <f>I59</f>
        <v>159</v>
      </c>
      <c r="J58" s="88">
        <f t="shared" ref="J58:K61" si="13">J59</f>
        <v>173.9</v>
      </c>
      <c r="K58" s="88">
        <f t="shared" si="13"/>
        <v>180.2</v>
      </c>
    </row>
    <row r="59" spans="1:12" ht="18.75" customHeight="1">
      <c r="A59" s="75" t="s">
        <v>51</v>
      </c>
      <c r="B59" s="165" t="s">
        <v>28</v>
      </c>
      <c r="C59" s="165" t="s">
        <v>29</v>
      </c>
      <c r="D59" s="69"/>
      <c r="E59" s="66"/>
      <c r="F59" s="66"/>
      <c r="G59" s="66"/>
      <c r="H59" s="89"/>
      <c r="I59" s="88">
        <f>I60</f>
        <v>159</v>
      </c>
      <c r="J59" s="88">
        <f t="shared" si="13"/>
        <v>173.9</v>
      </c>
      <c r="K59" s="88">
        <f t="shared" si="13"/>
        <v>180.2</v>
      </c>
    </row>
    <row r="60" spans="1:12" ht="36.75" customHeight="1">
      <c r="A60" s="70" t="s">
        <v>140</v>
      </c>
      <c r="B60" s="79" t="s">
        <v>28</v>
      </c>
      <c r="C60" s="79" t="s">
        <v>29</v>
      </c>
      <c r="D60" s="6">
        <v>89</v>
      </c>
      <c r="E60" s="6"/>
      <c r="F60" s="6"/>
      <c r="G60" s="6"/>
      <c r="H60" s="90"/>
      <c r="I60" s="35">
        <f>I61</f>
        <v>159</v>
      </c>
      <c r="J60" s="35">
        <f t="shared" si="13"/>
        <v>173.9</v>
      </c>
      <c r="K60" s="35">
        <f t="shared" si="13"/>
        <v>180.2</v>
      </c>
      <c r="L60" s="76"/>
    </row>
    <row r="61" spans="1:12" ht="54" customHeight="1">
      <c r="A61" s="70" t="s">
        <v>141</v>
      </c>
      <c r="B61" s="79" t="s">
        <v>28</v>
      </c>
      <c r="C61" s="79" t="s">
        <v>29</v>
      </c>
      <c r="D61" s="6">
        <v>89</v>
      </c>
      <c r="E61" s="6">
        <v>1</v>
      </c>
      <c r="F61" s="6"/>
      <c r="G61" s="6"/>
      <c r="H61" s="90"/>
      <c r="I61" s="35">
        <f>I62</f>
        <v>159</v>
      </c>
      <c r="J61" s="35">
        <f t="shared" si="13"/>
        <v>173.9</v>
      </c>
      <c r="K61" s="35">
        <f t="shared" si="13"/>
        <v>180.2</v>
      </c>
      <c r="L61" s="76"/>
    </row>
    <row r="62" spans="1:12" ht="46.5" customHeight="1">
      <c r="A62" s="91" t="s">
        <v>171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>
        <v>51180</v>
      </c>
      <c r="H62" s="90"/>
      <c r="I62" s="35">
        <f>I63+I65</f>
        <v>159</v>
      </c>
      <c r="J62" s="35">
        <f>J63+J65</f>
        <v>173.9</v>
      </c>
      <c r="K62" s="35">
        <f>K63+K65</f>
        <v>180.2</v>
      </c>
    </row>
    <row r="63" spans="1:12" ht="62.25" customHeight="1">
      <c r="A63" s="74" t="s">
        <v>108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 t="s">
        <v>52</v>
      </c>
      <c r="H63" s="90" t="s">
        <v>110</v>
      </c>
      <c r="I63" s="35">
        <f>I64</f>
        <v>145</v>
      </c>
      <c r="J63" s="35">
        <f>J64</f>
        <v>145</v>
      </c>
      <c r="K63" s="35">
        <f>K64</f>
        <v>145</v>
      </c>
    </row>
    <row r="64" spans="1:12" ht="35.25" customHeight="1">
      <c r="A64" s="74" t="s">
        <v>109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 t="s">
        <v>52</v>
      </c>
      <c r="H64" s="90" t="s">
        <v>111</v>
      </c>
      <c r="I64" s="35">
        <f>'Прил 2'!J65</f>
        <v>145</v>
      </c>
      <c r="J64" s="35">
        <f>'Прил 2'!K65</f>
        <v>145</v>
      </c>
      <c r="K64" s="35">
        <f>'Прил 2'!L65</f>
        <v>145</v>
      </c>
    </row>
    <row r="65" spans="1:11" ht="29.25" customHeight="1">
      <c r="A65" s="73" t="s">
        <v>104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>
        <v>51180</v>
      </c>
      <c r="H65" s="90" t="s">
        <v>106</v>
      </c>
      <c r="I65" s="35">
        <f t="shared" ref="I65:K65" si="14">I66</f>
        <v>14</v>
      </c>
      <c r="J65" s="35">
        <f t="shared" si="14"/>
        <v>28.9</v>
      </c>
      <c r="K65" s="35">
        <f t="shared" si="14"/>
        <v>35.200000000000003</v>
      </c>
    </row>
    <row r="66" spans="1:11" ht="35.25" customHeight="1">
      <c r="A66" s="73" t="s">
        <v>105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>
        <v>51180</v>
      </c>
      <c r="H66" s="90" t="s">
        <v>107</v>
      </c>
      <c r="I66" s="35">
        <f>'Прил 2'!J67</f>
        <v>14</v>
      </c>
      <c r="J66" s="35">
        <f>'Прил 2'!K67</f>
        <v>28.9</v>
      </c>
      <c r="K66" s="35">
        <f>'Прил 2'!L67</f>
        <v>35.200000000000003</v>
      </c>
    </row>
    <row r="67" spans="1:11">
      <c r="A67" s="68" t="s">
        <v>200</v>
      </c>
      <c r="B67" s="165" t="s">
        <v>29</v>
      </c>
      <c r="C67" s="165"/>
      <c r="D67" s="66"/>
      <c r="E67" s="6"/>
      <c r="F67" s="6"/>
      <c r="G67" s="6"/>
      <c r="H67" s="90"/>
      <c r="I67" s="88">
        <f>I74+I68</f>
        <v>42.5</v>
      </c>
      <c r="J67" s="88">
        <f t="shared" ref="J67:K67" si="15">J74+J68</f>
        <v>45</v>
      </c>
      <c r="K67" s="88">
        <f t="shared" si="15"/>
        <v>49</v>
      </c>
    </row>
    <row r="68" spans="1:11" ht="31.5">
      <c r="A68" s="68" t="s">
        <v>243</v>
      </c>
      <c r="B68" s="79" t="s">
        <v>29</v>
      </c>
      <c r="C68" s="79" t="s">
        <v>31</v>
      </c>
      <c r="D68" s="6"/>
      <c r="E68" s="6"/>
      <c r="F68" s="6"/>
      <c r="G68" s="6"/>
      <c r="H68" s="90"/>
      <c r="I68" s="35">
        <f>I69</f>
        <v>42</v>
      </c>
      <c r="J68" s="35">
        <f t="shared" ref="J68:K72" si="16">J69</f>
        <v>45</v>
      </c>
      <c r="K68" s="35">
        <f t="shared" si="16"/>
        <v>49</v>
      </c>
    </row>
    <row r="69" spans="1:11" ht="47.25">
      <c r="A69" s="73" t="s">
        <v>245</v>
      </c>
      <c r="B69" s="79" t="s">
        <v>29</v>
      </c>
      <c r="C69" s="79" t="s">
        <v>31</v>
      </c>
      <c r="D69" s="6" t="s">
        <v>207</v>
      </c>
      <c r="E69" s="6"/>
      <c r="F69" s="6"/>
      <c r="G69" s="6"/>
      <c r="H69" s="90"/>
      <c r="I69" s="35">
        <f>I70</f>
        <v>42</v>
      </c>
      <c r="J69" s="35">
        <f t="shared" si="16"/>
        <v>45</v>
      </c>
      <c r="K69" s="35">
        <f t="shared" si="16"/>
        <v>49</v>
      </c>
    </row>
    <row r="70" spans="1:11">
      <c r="A70" s="73" t="s">
        <v>244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/>
      <c r="H70" s="90"/>
      <c r="I70" s="35">
        <f>I71</f>
        <v>42</v>
      </c>
      <c r="J70" s="35">
        <f t="shared" si="16"/>
        <v>45</v>
      </c>
      <c r="K70" s="35">
        <f t="shared" si="16"/>
        <v>49</v>
      </c>
    </row>
    <row r="71" spans="1:11">
      <c r="A71" s="73" t="s">
        <v>208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/>
      <c r="I71" s="35">
        <f>I72</f>
        <v>42</v>
      </c>
      <c r="J71" s="35">
        <f t="shared" si="16"/>
        <v>45</v>
      </c>
      <c r="K71" s="35">
        <f t="shared" si="16"/>
        <v>49</v>
      </c>
    </row>
    <row r="72" spans="1:11" ht="31.5">
      <c r="A72" s="73" t="s">
        <v>104</v>
      </c>
      <c r="B72" s="79" t="s">
        <v>29</v>
      </c>
      <c r="C72" s="79" t="s">
        <v>31</v>
      </c>
      <c r="D72" s="6" t="s">
        <v>207</v>
      </c>
      <c r="E72" s="6" t="s">
        <v>35</v>
      </c>
      <c r="F72" s="6" t="s">
        <v>18</v>
      </c>
      <c r="G72" s="6" t="s">
        <v>209</v>
      </c>
      <c r="H72" s="90" t="s">
        <v>106</v>
      </c>
      <c r="I72" s="35">
        <f>I73</f>
        <v>42</v>
      </c>
      <c r="J72" s="35">
        <f t="shared" si="16"/>
        <v>45</v>
      </c>
      <c r="K72" s="35">
        <f t="shared" si="16"/>
        <v>49</v>
      </c>
    </row>
    <row r="73" spans="1:11" ht="31.5">
      <c r="A73" s="73" t="s">
        <v>105</v>
      </c>
      <c r="B73" s="79" t="s">
        <v>29</v>
      </c>
      <c r="C73" s="79" t="s">
        <v>31</v>
      </c>
      <c r="D73" s="6" t="s">
        <v>207</v>
      </c>
      <c r="E73" s="6" t="s">
        <v>35</v>
      </c>
      <c r="F73" s="6" t="s">
        <v>18</v>
      </c>
      <c r="G73" s="6" t="s">
        <v>209</v>
      </c>
      <c r="H73" s="90" t="s">
        <v>107</v>
      </c>
      <c r="I73" s="88">
        <f>'Прил 2'!J74</f>
        <v>42</v>
      </c>
      <c r="J73" s="88">
        <f>'Прил 2'!K74</f>
        <v>45</v>
      </c>
      <c r="K73" s="88">
        <f>'Прил 2'!L74</f>
        <v>49</v>
      </c>
    </row>
    <row r="74" spans="1:11" ht="31.5">
      <c r="A74" s="68" t="s">
        <v>201</v>
      </c>
      <c r="B74" s="165" t="s">
        <v>29</v>
      </c>
      <c r="C74" s="165" t="s">
        <v>202</v>
      </c>
      <c r="D74" s="66"/>
      <c r="E74" s="6"/>
      <c r="F74" s="6"/>
      <c r="G74" s="6"/>
      <c r="H74" s="90"/>
      <c r="I74" s="88">
        <f>I75</f>
        <v>0.5</v>
      </c>
      <c r="J74" s="88">
        <f t="shared" ref="J74:K77" si="17">J75</f>
        <v>0</v>
      </c>
      <c r="K74" s="88">
        <f t="shared" si="17"/>
        <v>0</v>
      </c>
    </row>
    <row r="75" spans="1:11" ht="31.5">
      <c r="A75" s="184" t="s">
        <v>203</v>
      </c>
      <c r="B75" s="185" t="s">
        <v>29</v>
      </c>
      <c r="C75" s="185" t="s">
        <v>202</v>
      </c>
      <c r="D75" s="6" t="s">
        <v>204</v>
      </c>
      <c r="E75" s="6"/>
      <c r="F75" s="6"/>
      <c r="G75" s="6"/>
      <c r="H75" s="90"/>
      <c r="I75" s="35">
        <f>I76</f>
        <v>0.5</v>
      </c>
      <c r="J75" s="35">
        <f t="shared" si="17"/>
        <v>0</v>
      </c>
      <c r="K75" s="35">
        <f t="shared" si="17"/>
        <v>0</v>
      </c>
    </row>
    <row r="76" spans="1:11" ht="31.5">
      <c r="A76" s="73" t="s">
        <v>205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/>
      <c r="I76" s="35">
        <f>I77</f>
        <v>0.5</v>
      </c>
      <c r="J76" s="35">
        <f t="shared" si="17"/>
        <v>0</v>
      </c>
      <c r="K76" s="35">
        <f t="shared" si="17"/>
        <v>0</v>
      </c>
    </row>
    <row r="77" spans="1:11" ht="31.5">
      <c r="A77" s="73" t="s">
        <v>104</v>
      </c>
      <c r="B77" s="79" t="s">
        <v>29</v>
      </c>
      <c r="C77" s="79" t="s">
        <v>202</v>
      </c>
      <c r="D77" s="6" t="s">
        <v>204</v>
      </c>
      <c r="E77" s="6" t="s">
        <v>35</v>
      </c>
      <c r="F77" s="6" t="s">
        <v>37</v>
      </c>
      <c r="G77" s="6" t="s">
        <v>206</v>
      </c>
      <c r="H77" s="90" t="s">
        <v>106</v>
      </c>
      <c r="I77" s="35">
        <f>I78</f>
        <v>0.5</v>
      </c>
      <c r="J77" s="35">
        <f t="shared" si="17"/>
        <v>0</v>
      </c>
      <c r="K77" s="35">
        <f t="shared" si="17"/>
        <v>0</v>
      </c>
    </row>
    <row r="78" spans="1:11" ht="31.5">
      <c r="A78" s="73" t="s">
        <v>105</v>
      </c>
      <c r="B78" s="79" t="s">
        <v>29</v>
      </c>
      <c r="C78" s="79" t="s">
        <v>202</v>
      </c>
      <c r="D78" s="6" t="s">
        <v>204</v>
      </c>
      <c r="E78" s="6" t="s">
        <v>35</v>
      </c>
      <c r="F78" s="6" t="s">
        <v>37</v>
      </c>
      <c r="G78" s="6" t="s">
        <v>206</v>
      </c>
      <c r="H78" s="90" t="s">
        <v>107</v>
      </c>
      <c r="I78" s="35">
        <f>'Прил 2'!J79</f>
        <v>0.5</v>
      </c>
      <c r="J78" s="35">
        <f>'Прил 2'!K79</f>
        <v>0</v>
      </c>
      <c r="K78" s="35">
        <f>'Прил 2'!L79</f>
        <v>0</v>
      </c>
    </row>
    <row r="79" spans="1:11">
      <c r="A79" s="75" t="s">
        <v>53</v>
      </c>
      <c r="B79" s="165" t="s">
        <v>18</v>
      </c>
      <c r="C79" s="165"/>
      <c r="D79" s="66"/>
      <c r="E79" s="66"/>
      <c r="F79" s="66"/>
      <c r="G79" s="66"/>
      <c r="H79" s="66"/>
      <c r="I79" s="88">
        <f>I80</f>
        <v>1384.9526000000001</v>
      </c>
      <c r="J79" s="88">
        <f t="shared" ref="J79:K79" si="18">J80</f>
        <v>527.70000000000005</v>
      </c>
      <c r="K79" s="88">
        <f t="shared" si="18"/>
        <v>703.3</v>
      </c>
    </row>
    <row r="80" spans="1:11">
      <c r="A80" s="75" t="s">
        <v>54</v>
      </c>
      <c r="B80" s="66" t="s">
        <v>18</v>
      </c>
      <c r="C80" s="66" t="s">
        <v>30</v>
      </c>
      <c r="D80" s="167"/>
      <c r="E80" s="167"/>
      <c r="F80" s="167"/>
      <c r="G80" s="167"/>
      <c r="H80" s="66"/>
      <c r="I80" s="88">
        <f>I81+I85</f>
        <v>1384.9526000000001</v>
      </c>
      <c r="J80" s="88">
        <f t="shared" ref="J80:K80" si="19">J81+J85</f>
        <v>527.70000000000005</v>
      </c>
      <c r="K80" s="88">
        <f t="shared" si="19"/>
        <v>703.3</v>
      </c>
    </row>
    <row r="81" spans="1:12" ht="47.25">
      <c r="A81" s="104" t="s">
        <v>219</v>
      </c>
      <c r="B81" s="7" t="s">
        <v>18</v>
      </c>
      <c r="C81" s="7" t="s">
        <v>30</v>
      </c>
      <c r="D81" s="7" t="s">
        <v>32</v>
      </c>
      <c r="E81" s="7"/>
      <c r="F81" s="7"/>
      <c r="G81" s="7"/>
      <c r="H81" s="6"/>
      <c r="I81" s="35">
        <f>I82</f>
        <v>1328.9526000000001</v>
      </c>
      <c r="J81" s="35">
        <f>J83</f>
        <v>527.70000000000005</v>
      </c>
      <c r="K81" s="35">
        <f>K83</f>
        <v>703.3</v>
      </c>
      <c r="L81" s="93"/>
    </row>
    <row r="82" spans="1:12" ht="180" customHeight="1">
      <c r="A82" s="207" t="s">
        <v>223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/>
      <c r="I82" s="35">
        <f>I83</f>
        <v>1328.9526000000001</v>
      </c>
      <c r="J82" s="35">
        <f t="shared" ref="J82:K82" si="20">J83</f>
        <v>527.70000000000005</v>
      </c>
      <c r="K82" s="35">
        <f t="shared" si="20"/>
        <v>703.3</v>
      </c>
      <c r="L82" s="93"/>
    </row>
    <row r="83" spans="1:12" ht="36" customHeight="1">
      <c r="A83" s="73" t="s">
        <v>104</v>
      </c>
      <c r="B83" s="7" t="s">
        <v>18</v>
      </c>
      <c r="C83" s="7" t="s">
        <v>30</v>
      </c>
      <c r="D83" s="7" t="s">
        <v>32</v>
      </c>
      <c r="E83" s="7" t="s">
        <v>35</v>
      </c>
      <c r="F83" s="7" t="s">
        <v>17</v>
      </c>
      <c r="G83" s="7" t="s">
        <v>235</v>
      </c>
      <c r="H83" s="6" t="s">
        <v>106</v>
      </c>
      <c r="I83" s="35">
        <f t="shared" ref="I83:K83" si="21">I84</f>
        <v>1328.9526000000001</v>
      </c>
      <c r="J83" s="35">
        <f t="shared" si="21"/>
        <v>527.70000000000005</v>
      </c>
      <c r="K83" s="35">
        <f t="shared" si="21"/>
        <v>703.3</v>
      </c>
      <c r="L83" s="93"/>
    </row>
    <row r="84" spans="1:12" ht="30" customHeight="1">
      <c r="A84" s="73" t="s">
        <v>105</v>
      </c>
      <c r="B84" s="7" t="s">
        <v>18</v>
      </c>
      <c r="C84" s="7" t="s">
        <v>30</v>
      </c>
      <c r="D84" s="7" t="s">
        <v>32</v>
      </c>
      <c r="E84" s="7" t="s">
        <v>35</v>
      </c>
      <c r="F84" s="7" t="s">
        <v>17</v>
      </c>
      <c r="G84" s="7" t="s">
        <v>235</v>
      </c>
      <c r="H84" s="6" t="s">
        <v>107</v>
      </c>
      <c r="I84" s="35">
        <f>'Прил 2'!J85</f>
        <v>1328.9526000000001</v>
      </c>
      <c r="J84" s="35">
        <f>'Прил 2'!K85</f>
        <v>527.70000000000005</v>
      </c>
      <c r="K84" s="35">
        <f>'Прил 2'!L85</f>
        <v>703.3</v>
      </c>
    </row>
    <row r="85" spans="1:12" ht="77.25" customHeight="1">
      <c r="A85" s="10" t="s">
        <v>246</v>
      </c>
      <c r="B85" s="6" t="s">
        <v>18</v>
      </c>
      <c r="C85" s="6" t="s">
        <v>30</v>
      </c>
      <c r="D85" s="6" t="s">
        <v>202</v>
      </c>
      <c r="E85" s="6"/>
      <c r="F85" s="6"/>
      <c r="G85" s="6"/>
      <c r="H85" s="6"/>
      <c r="I85" s="35">
        <f>I86</f>
        <v>56</v>
      </c>
      <c r="J85" s="35">
        <f t="shared" ref="J85:K87" si="22">J86</f>
        <v>0</v>
      </c>
      <c r="K85" s="35">
        <f t="shared" si="22"/>
        <v>0</v>
      </c>
    </row>
    <row r="86" spans="1:12" ht="38.25" customHeight="1">
      <c r="A86" s="207" t="s">
        <v>223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/>
      <c r="I86" s="35">
        <f>I87</f>
        <v>56</v>
      </c>
      <c r="J86" s="35">
        <f t="shared" si="22"/>
        <v>0</v>
      </c>
      <c r="K86" s="35">
        <f t="shared" si="22"/>
        <v>0</v>
      </c>
    </row>
    <row r="87" spans="1:12" ht="37.5" customHeight="1">
      <c r="A87" s="73" t="s">
        <v>104</v>
      </c>
      <c r="B87" s="7" t="s">
        <v>18</v>
      </c>
      <c r="C87" s="7" t="s">
        <v>30</v>
      </c>
      <c r="D87" s="7" t="s">
        <v>202</v>
      </c>
      <c r="E87" s="7" t="s">
        <v>35</v>
      </c>
      <c r="F87" s="7" t="s">
        <v>17</v>
      </c>
      <c r="G87" s="7" t="s">
        <v>235</v>
      </c>
      <c r="H87" s="6" t="s">
        <v>106</v>
      </c>
      <c r="I87" s="35">
        <f>I88</f>
        <v>56</v>
      </c>
      <c r="J87" s="35">
        <f t="shared" si="22"/>
        <v>0</v>
      </c>
      <c r="K87" s="35">
        <f t="shared" si="22"/>
        <v>0</v>
      </c>
    </row>
    <row r="88" spans="1:12" ht="27.75" customHeight="1">
      <c r="A88" s="73" t="s">
        <v>105</v>
      </c>
      <c r="B88" s="7" t="s">
        <v>18</v>
      </c>
      <c r="C88" s="7" t="s">
        <v>30</v>
      </c>
      <c r="D88" s="7" t="s">
        <v>202</v>
      </c>
      <c r="E88" s="7" t="s">
        <v>35</v>
      </c>
      <c r="F88" s="7" t="s">
        <v>17</v>
      </c>
      <c r="G88" s="7" t="s">
        <v>235</v>
      </c>
      <c r="H88" s="6" t="s">
        <v>107</v>
      </c>
      <c r="I88" s="35">
        <f>'Прил 2'!J89</f>
        <v>56</v>
      </c>
      <c r="J88" s="35">
        <f>'Прил 2'!K89</f>
        <v>0</v>
      </c>
      <c r="K88" s="35">
        <f>'Прил 2'!L89</f>
        <v>0</v>
      </c>
    </row>
    <row r="89" spans="1:12">
      <c r="A89" s="75" t="s">
        <v>21</v>
      </c>
      <c r="B89" s="66" t="s">
        <v>20</v>
      </c>
      <c r="C89" s="66"/>
      <c r="D89" s="66"/>
      <c r="E89" s="66"/>
      <c r="F89" s="66"/>
      <c r="G89" s="94"/>
      <c r="H89" s="94"/>
      <c r="I89" s="88">
        <f>I90+I96</f>
        <v>843.39296999999999</v>
      </c>
      <c r="J89" s="88">
        <f>J90+J96</f>
        <v>40</v>
      </c>
      <c r="K89" s="88">
        <f>K90+K96</f>
        <v>40</v>
      </c>
    </row>
    <row r="90" spans="1:12">
      <c r="A90" s="75" t="s">
        <v>55</v>
      </c>
      <c r="B90" s="66" t="s">
        <v>20</v>
      </c>
      <c r="C90" s="66" t="s">
        <v>28</v>
      </c>
      <c r="D90" s="66"/>
      <c r="E90" s="66"/>
      <c r="F90" s="66"/>
      <c r="G90" s="94"/>
      <c r="H90" s="94"/>
      <c r="I90" s="88">
        <f>I91</f>
        <v>300</v>
      </c>
      <c r="J90" s="88">
        <f t="shared" ref="J90:K90" si="23">J91</f>
        <v>30</v>
      </c>
      <c r="K90" s="88">
        <f t="shared" si="23"/>
        <v>30</v>
      </c>
    </row>
    <row r="91" spans="1:12" ht="47.25">
      <c r="A91" s="104" t="s">
        <v>140</v>
      </c>
      <c r="B91" s="101">
        <v>918</v>
      </c>
      <c r="C91" s="6" t="s">
        <v>20</v>
      </c>
      <c r="D91" s="6" t="s">
        <v>28</v>
      </c>
      <c r="E91" s="6" t="s">
        <v>48</v>
      </c>
      <c r="F91" s="6" t="s">
        <v>35</v>
      </c>
      <c r="G91" s="6"/>
      <c r="H91" s="11"/>
      <c r="I91" s="35">
        <f>I92</f>
        <v>300</v>
      </c>
      <c r="J91" s="35">
        <f t="shared" ref="J91:K94" si="24">J92</f>
        <v>30</v>
      </c>
      <c r="K91" s="35">
        <f t="shared" si="24"/>
        <v>30</v>
      </c>
    </row>
    <row r="92" spans="1:12" ht="47.25">
      <c r="A92" s="105" t="s">
        <v>141</v>
      </c>
      <c r="B92" s="101">
        <v>918</v>
      </c>
      <c r="C92" s="6" t="s">
        <v>20</v>
      </c>
      <c r="D92" s="6" t="s">
        <v>28</v>
      </c>
      <c r="E92" s="6" t="s">
        <v>48</v>
      </c>
      <c r="F92" s="6" t="s">
        <v>24</v>
      </c>
      <c r="G92" s="6"/>
      <c r="H92" s="11"/>
      <c r="I92" s="35">
        <f>I93</f>
        <v>300</v>
      </c>
      <c r="J92" s="35">
        <f t="shared" si="24"/>
        <v>30</v>
      </c>
      <c r="K92" s="35">
        <f t="shared" si="24"/>
        <v>30</v>
      </c>
    </row>
    <row r="93" spans="1:12" ht="63">
      <c r="A93" s="10" t="s">
        <v>236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/>
      <c r="I93" s="35">
        <f>I94</f>
        <v>300</v>
      </c>
      <c r="J93" s="35">
        <f t="shared" si="24"/>
        <v>30</v>
      </c>
      <c r="K93" s="35">
        <f t="shared" si="24"/>
        <v>30</v>
      </c>
    </row>
    <row r="94" spans="1:12" ht="31.5">
      <c r="A94" s="73" t="s">
        <v>104</v>
      </c>
      <c r="B94" s="6" t="s">
        <v>20</v>
      </c>
      <c r="C94" s="6" t="s">
        <v>28</v>
      </c>
      <c r="D94" s="6">
        <v>89</v>
      </c>
      <c r="E94" s="6">
        <v>1</v>
      </c>
      <c r="F94" s="6" t="s">
        <v>37</v>
      </c>
      <c r="G94" s="6" t="s">
        <v>215</v>
      </c>
      <c r="H94" s="90" t="s">
        <v>106</v>
      </c>
      <c r="I94" s="35">
        <f>I95</f>
        <v>300</v>
      </c>
      <c r="J94" s="35">
        <f t="shared" si="24"/>
        <v>30</v>
      </c>
      <c r="K94" s="35">
        <f t="shared" si="24"/>
        <v>30</v>
      </c>
    </row>
    <row r="95" spans="1:12" ht="31.5">
      <c r="A95" s="73" t="s">
        <v>105</v>
      </c>
      <c r="B95" s="6" t="s">
        <v>20</v>
      </c>
      <c r="C95" s="6" t="s">
        <v>28</v>
      </c>
      <c r="D95" s="6">
        <v>89</v>
      </c>
      <c r="E95" s="6">
        <v>1</v>
      </c>
      <c r="F95" s="6" t="s">
        <v>37</v>
      </c>
      <c r="G95" s="6" t="s">
        <v>215</v>
      </c>
      <c r="H95" s="90" t="s">
        <v>107</v>
      </c>
      <c r="I95" s="35">
        <f>'Прил 2'!J96</f>
        <v>300</v>
      </c>
      <c r="J95" s="35">
        <f>'Прил 2'!K96</f>
        <v>30</v>
      </c>
      <c r="K95" s="35">
        <f>'Прил 2'!L96</f>
        <v>30</v>
      </c>
    </row>
    <row r="96" spans="1:12">
      <c r="A96" s="75" t="s">
        <v>56</v>
      </c>
      <c r="B96" s="66" t="s">
        <v>20</v>
      </c>
      <c r="C96" s="66" t="s">
        <v>29</v>
      </c>
      <c r="D96" s="66"/>
      <c r="E96" s="66"/>
      <c r="F96" s="160"/>
      <c r="G96" s="94"/>
      <c r="H96" s="94"/>
      <c r="I96" s="88">
        <f>I113+I97</f>
        <v>543.39296999999999</v>
      </c>
      <c r="J96" s="88">
        <f t="shared" ref="J96:K96" si="25">J113</f>
        <v>10</v>
      </c>
      <c r="K96" s="88">
        <f t="shared" si="25"/>
        <v>10</v>
      </c>
    </row>
    <row r="97" spans="1:11" ht="31.5">
      <c r="A97" s="10" t="s">
        <v>253</v>
      </c>
      <c r="B97" s="6" t="s">
        <v>20</v>
      </c>
      <c r="C97" s="6" t="s">
        <v>29</v>
      </c>
      <c r="D97" s="6" t="s">
        <v>251</v>
      </c>
      <c r="E97" s="7" t="s">
        <v>35</v>
      </c>
      <c r="F97" s="7"/>
      <c r="G97" s="34"/>
      <c r="H97" s="34"/>
      <c r="I97" s="35">
        <f>I98+I102+I106</f>
        <v>499.99297000000001</v>
      </c>
      <c r="J97" s="35">
        <f t="shared" ref="J97:K97" si="26">J98+J102+J106</f>
        <v>0</v>
      </c>
      <c r="K97" s="35">
        <f t="shared" si="26"/>
        <v>0</v>
      </c>
    </row>
    <row r="98" spans="1:11" ht="47.25">
      <c r="A98" s="10" t="s">
        <v>252</v>
      </c>
      <c r="B98" s="6" t="s">
        <v>20</v>
      </c>
      <c r="C98" s="6" t="s">
        <v>29</v>
      </c>
      <c r="D98" s="6" t="s">
        <v>251</v>
      </c>
      <c r="E98" s="7" t="s">
        <v>35</v>
      </c>
      <c r="F98" s="7" t="s">
        <v>17</v>
      </c>
      <c r="G98" s="34"/>
      <c r="H98" s="34"/>
      <c r="I98" s="35">
        <f>I99</f>
        <v>19.99297</v>
      </c>
      <c r="J98" s="35">
        <f t="shared" ref="J98:K100" si="27">J99</f>
        <v>0</v>
      </c>
      <c r="K98" s="35">
        <f t="shared" si="27"/>
        <v>0</v>
      </c>
    </row>
    <row r="99" spans="1:11">
      <c r="A99" s="73" t="s">
        <v>57</v>
      </c>
      <c r="B99" s="6" t="s">
        <v>20</v>
      </c>
      <c r="C99" s="6" t="s">
        <v>29</v>
      </c>
      <c r="D99" s="6" t="s">
        <v>251</v>
      </c>
      <c r="E99" s="7" t="s">
        <v>35</v>
      </c>
      <c r="F99" s="7" t="s">
        <v>17</v>
      </c>
      <c r="G99" s="11">
        <v>43010</v>
      </c>
      <c r="H99" s="34"/>
      <c r="I99" s="35">
        <f>I100</f>
        <v>19.99297</v>
      </c>
      <c r="J99" s="35">
        <f t="shared" si="27"/>
        <v>0</v>
      </c>
      <c r="K99" s="35">
        <f t="shared" si="27"/>
        <v>0</v>
      </c>
    </row>
    <row r="100" spans="1:11" ht="31.5">
      <c r="A100" s="73" t="s">
        <v>104</v>
      </c>
      <c r="B100" s="6" t="s">
        <v>20</v>
      </c>
      <c r="C100" s="6" t="s">
        <v>29</v>
      </c>
      <c r="D100" s="6" t="s">
        <v>251</v>
      </c>
      <c r="E100" s="7" t="s">
        <v>35</v>
      </c>
      <c r="F100" s="7" t="s">
        <v>17</v>
      </c>
      <c r="G100" s="11">
        <v>43010</v>
      </c>
      <c r="H100" s="11">
        <v>200</v>
      </c>
      <c r="I100" s="35">
        <f>I101</f>
        <v>19.99297</v>
      </c>
      <c r="J100" s="35">
        <f t="shared" si="27"/>
        <v>0</v>
      </c>
      <c r="K100" s="35">
        <f t="shared" si="27"/>
        <v>0</v>
      </c>
    </row>
    <row r="101" spans="1:11" ht="31.5">
      <c r="A101" s="73" t="s">
        <v>105</v>
      </c>
      <c r="B101" s="6" t="s">
        <v>20</v>
      </c>
      <c r="C101" s="6" t="s">
        <v>29</v>
      </c>
      <c r="D101" s="6" t="s">
        <v>251</v>
      </c>
      <c r="E101" s="7" t="s">
        <v>35</v>
      </c>
      <c r="F101" s="7" t="s">
        <v>17</v>
      </c>
      <c r="G101" s="11">
        <v>43010</v>
      </c>
      <c r="H101" s="11">
        <v>240</v>
      </c>
      <c r="I101" s="35">
        <f>'Прил 2'!J102</f>
        <v>19.99297</v>
      </c>
      <c r="J101" s="35">
        <f>'Прил 2'!K102</f>
        <v>0</v>
      </c>
      <c r="K101" s="35">
        <f>'Прил 2'!L102</f>
        <v>0</v>
      </c>
    </row>
    <row r="102" spans="1:11" ht="47.25">
      <c r="A102" s="73" t="s">
        <v>255</v>
      </c>
      <c r="B102" s="6" t="s">
        <v>20</v>
      </c>
      <c r="C102" s="6" t="s">
        <v>29</v>
      </c>
      <c r="D102" s="6" t="s">
        <v>251</v>
      </c>
      <c r="E102" s="7" t="s">
        <v>35</v>
      </c>
      <c r="F102" s="7" t="s">
        <v>29</v>
      </c>
      <c r="G102" s="11"/>
      <c r="H102" s="11"/>
      <c r="I102" s="35">
        <f>I103</f>
        <v>89.866990000000001</v>
      </c>
      <c r="J102" s="35">
        <f t="shared" ref="J102:K104" si="28">J103</f>
        <v>0</v>
      </c>
      <c r="K102" s="35">
        <f t="shared" si="28"/>
        <v>0</v>
      </c>
    </row>
    <row r="103" spans="1:11">
      <c r="A103" s="73" t="s">
        <v>146</v>
      </c>
      <c r="B103" s="6" t="s">
        <v>20</v>
      </c>
      <c r="C103" s="6" t="s">
        <v>29</v>
      </c>
      <c r="D103" s="6" t="s">
        <v>251</v>
      </c>
      <c r="E103" s="7" t="s">
        <v>35</v>
      </c>
      <c r="F103" s="7" t="s">
        <v>29</v>
      </c>
      <c r="G103" s="11">
        <v>43040</v>
      </c>
      <c r="H103" s="34"/>
      <c r="I103" s="35">
        <f>I104</f>
        <v>89.866990000000001</v>
      </c>
      <c r="J103" s="35">
        <f t="shared" si="28"/>
        <v>0</v>
      </c>
      <c r="K103" s="35">
        <f t="shared" si="28"/>
        <v>0</v>
      </c>
    </row>
    <row r="104" spans="1:11" ht="31.5">
      <c r="A104" s="73" t="s">
        <v>104</v>
      </c>
      <c r="B104" s="6" t="s">
        <v>20</v>
      </c>
      <c r="C104" s="6" t="s">
        <v>29</v>
      </c>
      <c r="D104" s="6" t="s">
        <v>251</v>
      </c>
      <c r="E104" s="7" t="s">
        <v>35</v>
      </c>
      <c r="F104" s="7" t="s">
        <v>29</v>
      </c>
      <c r="G104" s="11">
        <v>43040</v>
      </c>
      <c r="H104" s="11">
        <v>200</v>
      </c>
      <c r="I104" s="35">
        <f>I105</f>
        <v>89.866990000000001</v>
      </c>
      <c r="J104" s="35">
        <f t="shared" si="28"/>
        <v>0</v>
      </c>
      <c r="K104" s="35">
        <f t="shared" si="28"/>
        <v>0</v>
      </c>
    </row>
    <row r="105" spans="1:11" ht="31.5">
      <c r="A105" s="73" t="s">
        <v>105</v>
      </c>
      <c r="B105" s="6" t="s">
        <v>20</v>
      </c>
      <c r="C105" s="6" t="s">
        <v>29</v>
      </c>
      <c r="D105" s="6" t="s">
        <v>251</v>
      </c>
      <c r="E105" s="7" t="s">
        <v>35</v>
      </c>
      <c r="F105" s="7" t="s">
        <v>29</v>
      </c>
      <c r="G105" s="11">
        <v>43040</v>
      </c>
      <c r="H105" s="11">
        <v>240</v>
      </c>
      <c r="I105" s="35">
        <f>'Прил 2'!J106</f>
        <v>89.866990000000001</v>
      </c>
      <c r="J105" s="35">
        <f>'Прил 2'!K106</f>
        <v>0</v>
      </c>
      <c r="K105" s="35">
        <f>'Прил 2'!L106</f>
        <v>0</v>
      </c>
    </row>
    <row r="106" spans="1:11" ht="141.75">
      <c r="A106" s="10" t="s">
        <v>256</v>
      </c>
      <c r="B106" s="6" t="s">
        <v>20</v>
      </c>
      <c r="C106" s="6" t="s">
        <v>29</v>
      </c>
      <c r="D106" s="6" t="s">
        <v>251</v>
      </c>
      <c r="E106" s="7" t="s">
        <v>35</v>
      </c>
      <c r="F106" s="7" t="s">
        <v>18</v>
      </c>
      <c r="G106" s="11"/>
      <c r="H106" s="11"/>
      <c r="I106" s="35">
        <f>I107+I110</f>
        <v>390.13301000000001</v>
      </c>
      <c r="J106" s="35">
        <f t="shared" ref="J106:K106" si="29">J107+J110</f>
        <v>0</v>
      </c>
      <c r="K106" s="35">
        <f t="shared" si="29"/>
        <v>0</v>
      </c>
    </row>
    <row r="107" spans="1:11">
      <c r="A107" s="73" t="s">
        <v>146</v>
      </c>
      <c r="B107" s="6" t="s">
        <v>20</v>
      </c>
      <c r="C107" s="6" t="s">
        <v>29</v>
      </c>
      <c r="D107" s="6" t="s">
        <v>251</v>
      </c>
      <c r="E107" s="7" t="s">
        <v>35</v>
      </c>
      <c r="F107" s="7" t="s">
        <v>18</v>
      </c>
      <c r="G107" s="11">
        <v>43040</v>
      </c>
      <c r="H107" s="34"/>
      <c r="I107" s="35">
        <f>I108</f>
        <v>210.13301000000001</v>
      </c>
      <c r="J107" s="35">
        <f t="shared" ref="J107:K108" si="30">J108</f>
        <v>0</v>
      </c>
      <c r="K107" s="35">
        <f t="shared" si="30"/>
        <v>0</v>
      </c>
    </row>
    <row r="108" spans="1:11" ht="31.5">
      <c r="A108" s="73" t="s">
        <v>104</v>
      </c>
      <c r="B108" s="6" t="s">
        <v>20</v>
      </c>
      <c r="C108" s="6" t="s">
        <v>29</v>
      </c>
      <c r="D108" s="6" t="s">
        <v>251</v>
      </c>
      <c r="E108" s="7" t="s">
        <v>35</v>
      </c>
      <c r="F108" s="7" t="s">
        <v>18</v>
      </c>
      <c r="G108" s="11">
        <v>43040</v>
      </c>
      <c r="H108" s="11">
        <v>200</v>
      </c>
      <c r="I108" s="35">
        <f>I109</f>
        <v>210.13301000000001</v>
      </c>
      <c r="J108" s="35">
        <f t="shared" si="30"/>
        <v>0</v>
      </c>
      <c r="K108" s="35">
        <f t="shared" si="30"/>
        <v>0</v>
      </c>
    </row>
    <row r="109" spans="1:11" ht="31.5">
      <c r="A109" s="73" t="s">
        <v>105</v>
      </c>
      <c r="B109" s="6" t="s">
        <v>20</v>
      </c>
      <c r="C109" s="6" t="s">
        <v>29</v>
      </c>
      <c r="D109" s="6" t="s">
        <v>251</v>
      </c>
      <c r="E109" s="7" t="s">
        <v>35</v>
      </c>
      <c r="F109" s="7" t="s">
        <v>18</v>
      </c>
      <c r="G109" s="11">
        <v>43040</v>
      </c>
      <c r="H109" s="11">
        <v>240</v>
      </c>
      <c r="I109" s="35">
        <f>'Прил 2'!J110</f>
        <v>210.13301000000001</v>
      </c>
      <c r="J109" s="35">
        <f>'Прил 2'!K110</f>
        <v>0</v>
      </c>
      <c r="K109" s="35">
        <f>'Прил 2'!L110</f>
        <v>0</v>
      </c>
    </row>
    <row r="110" spans="1:11" ht="31.5">
      <c r="A110" s="10" t="s">
        <v>254</v>
      </c>
      <c r="B110" s="6" t="s">
        <v>20</v>
      </c>
      <c r="C110" s="6" t="s">
        <v>29</v>
      </c>
      <c r="D110" s="6" t="s">
        <v>251</v>
      </c>
      <c r="E110" s="7" t="s">
        <v>35</v>
      </c>
      <c r="F110" s="7" t="s">
        <v>18</v>
      </c>
      <c r="G110" s="11">
        <v>44206</v>
      </c>
      <c r="H110" s="34"/>
      <c r="I110" s="35">
        <f>I111</f>
        <v>180</v>
      </c>
      <c r="J110" s="35">
        <f t="shared" ref="J110:K111" si="31">J111</f>
        <v>0</v>
      </c>
      <c r="K110" s="35">
        <f t="shared" si="31"/>
        <v>0</v>
      </c>
    </row>
    <row r="111" spans="1:11" ht="31.5">
      <c r="A111" s="73" t="s">
        <v>104</v>
      </c>
      <c r="B111" s="6" t="s">
        <v>20</v>
      </c>
      <c r="C111" s="6" t="s">
        <v>29</v>
      </c>
      <c r="D111" s="6" t="s">
        <v>251</v>
      </c>
      <c r="E111" s="7" t="s">
        <v>35</v>
      </c>
      <c r="F111" s="7" t="s">
        <v>18</v>
      </c>
      <c r="G111" s="11">
        <v>44206</v>
      </c>
      <c r="H111" s="11">
        <v>200</v>
      </c>
      <c r="I111" s="35">
        <f>I112</f>
        <v>180</v>
      </c>
      <c r="J111" s="35">
        <f t="shared" si="31"/>
        <v>0</v>
      </c>
      <c r="K111" s="35">
        <f t="shared" si="31"/>
        <v>0</v>
      </c>
    </row>
    <row r="112" spans="1:11" ht="31.5">
      <c r="A112" s="73" t="s">
        <v>105</v>
      </c>
      <c r="B112" s="6" t="s">
        <v>20</v>
      </c>
      <c r="C112" s="6" t="s">
        <v>29</v>
      </c>
      <c r="D112" s="6" t="s">
        <v>251</v>
      </c>
      <c r="E112" s="7" t="s">
        <v>35</v>
      </c>
      <c r="F112" s="7" t="s">
        <v>18</v>
      </c>
      <c r="G112" s="11">
        <v>44206</v>
      </c>
      <c r="H112" s="11">
        <v>240</v>
      </c>
      <c r="I112" s="35">
        <f>'Прил 2'!J113</f>
        <v>180</v>
      </c>
      <c r="J112" s="35">
        <f>'Прил 2'!K113</f>
        <v>0</v>
      </c>
      <c r="K112" s="35">
        <f>'Прил 2'!L113</f>
        <v>0</v>
      </c>
    </row>
    <row r="113" spans="1:12" ht="47.25">
      <c r="A113" s="70" t="s">
        <v>140</v>
      </c>
      <c r="B113" s="6" t="s">
        <v>20</v>
      </c>
      <c r="C113" s="6" t="s">
        <v>29</v>
      </c>
      <c r="D113" s="6" t="s">
        <v>48</v>
      </c>
      <c r="E113" s="6" t="s">
        <v>35</v>
      </c>
      <c r="F113" s="95"/>
      <c r="G113" s="34"/>
      <c r="H113" s="34"/>
      <c r="I113" s="35">
        <f>I114</f>
        <v>43.4</v>
      </c>
      <c r="J113" s="35">
        <f t="shared" ref="J113:K113" si="32">J114</f>
        <v>10</v>
      </c>
      <c r="K113" s="35">
        <f t="shared" si="32"/>
        <v>10</v>
      </c>
    </row>
    <row r="114" spans="1:12" ht="47.25">
      <c r="A114" s="70" t="s">
        <v>141</v>
      </c>
      <c r="B114" s="6" t="s">
        <v>20</v>
      </c>
      <c r="C114" s="6" t="s">
        <v>29</v>
      </c>
      <c r="D114" s="6" t="s">
        <v>48</v>
      </c>
      <c r="E114" s="11">
        <v>1</v>
      </c>
      <c r="F114" s="95"/>
      <c r="G114" s="34"/>
      <c r="H114" s="34"/>
      <c r="I114" s="35">
        <f>I115+I118</f>
        <v>43.4</v>
      </c>
      <c r="J114" s="35">
        <f t="shared" ref="J114:K114" si="33">J115+J118</f>
        <v>10</v>
      </c>
      <c r="K114" s="35">
        <f t="shared" si="33"/>
        <v>10</v>
      </c>
    </row>
    <row r="115" spans="1:12">
      <c r="A115" s="73" t="s">
        <v>57</v>
      </c>
      <c r="B115" s="6" t="s">
        <v>20</v>
      </c>
      <c r="C115" s="6" t="s">
        <v>29</v>
      </c>
      <c r="D115" s="6" t="s">
        <v>48</v>
      </c>
      <c r="E115" s="11">
        <v>1</v>
      </c>
      <c r="F115" s="7" t="s">
        <v>37</v>
      </c>
      <c r="G115" s="11">
        <v>43010</v>
      </c>
      <c r="H115" s="34"/>
      <c r="I115" s="35">
        <f>I116</f>
        <v>20.399999999999999</v>
      </c>
      <c r="J115" s="35">
        <f t="shared" ref="J115:K116" si="34">J116</f>
        <v>5</v>
      </c>
      <c r="K115" s="35">
        <f t="shared" si="34"/>
        <v>5</v>
      </c>
    </row>
    <row r="116" spans="1:12" ht="31.5">
      <c r="A116" s="73" t="s">
        <v>104</v>
      </c>
      <c r="B116" s="6" t="s">
        <v>20</v>
      </c>
      <c r="C116" s="6" t="s">
        <v>29</v>
      </c>
      <c r="D116" s="6" t="s">
        <v>48</v>
      </c>
      <c r="E116" s="11">
        <v>1</v>
      </c>
      <c r="F116" s="7" t="s">
        <v>37</v>
      </c>
      <c r="G116" s="11">
        <v>43010</v>
      </c>
      <c r="H116" s="11">
        <v>200</v>
      </c>
      <c r="I116" s="35">
        <f>I117</f>
        <v>20.399999999999999</v>
      </c>
      <c r="J116" s="35">
        <f t="shared" si="34"/>
        <v>5</v>
      </c>
      <c r="K116" s="35">
        <f t="shared" si="34"/>
        <v>5</v>
      </c>
    </row>
    <row r="117" spans="1:12" ht="31.5">
      <c r="A117" s="73" t="s">
        <v>105</v>
      </c>
      <c r="B117" s="6" t="s">
        <v>20</v>
      </c>
      <c r="C117" s="6" t="s">
        <v>29</v>
      </c>
      <c r="D117" s="6" t="s">
        <v>48</v>
      </c>
      <c r="E117" s="11">
        <v>1</v>
      </c>
      <c r="F117" s="7" t="s">
        <v>37</v>
      </c>
      <c r="G117" s="11">
        <v>43010</v>
      </c>
      <c r="H117" s="11">
        <v>240</v>
      </c>
      <c r="I117" s="35">
        <f>'Прил 2'!J118</f>
        <v>20.399999999999999</v>
      </c>
      <c r="J117" s="35">
        <f>'Прил 2'!K118</f>
        <v>5</v>
      </c>
      <c r="K117" s="35">
        <f>'Прил 2'!L118</f>
        <v>5</v>
      </c>
    </row>
    <row r="118" spans="1:12">
      <c r="A118" s="73" t="s">
        <v>146</v>
      </c>
      <c r="B118" s="6" t="s">
        <v>20</v>
      </c>
      <c r="C118" s="6" t="s">
        <v>29</v>
      </c>
      <c r="D118" s="6" t="s">
        <v>48</v>
      </c>
      <c r="E118" s="11">
        <v>1</v>
      </c>
      <c r="F118" s="7" t="s">
        <v>37</v>
      </c>
      <c r="G118" s="11">
        <v>43040</v>
      </c>
      <c r="H118" s="34"/>
      <c r="I118" s="35">
        <f>I119</f>
        <v>23</v>
      </c>
      <c r="J118" s="35">
        <f t="shared" ref="J118:K119" si="35">J119</f>
        <v>5</v>
      </c>
      <c r="K118" s="35">
        <f t="shared" si="35"/>
        <v>5</v>
      </c>
    </row>
    <row r="119" spans="1:12" ht="31.5">
      <c r="A119" s="73" t="s">
        <v>104</v>
      </c>
      <c r="B119" s="6" t="s">
        <v>20</v>
      </c>
      <c r="C119" s="6" t="s">
        <v>29</v>
      </c>
      <c r="D119" s="6" t="s">
        <v>48</v>
      </c>
      <c r="E119" s="11">
        <v>1</v>
      </c>
      <c r="F119" s="7" t="s">
        <v>37</v>
      </c>
      <c r="G119" s="11">
        <v>43040</v>
      </c>
      <c r="H119" s="11">
        <v>200</v>
      </c>
      <c r="I119" s="35">
        <f>I120</f>
        <v>23</v>
      </c>
      <c r="J119" s="35">
        <f t="shared" si="35"/>
        <v>5</v>
      </c>
      <c r="K119" s="35">
        <f t="shared" si="35"/>
        <v>5</v>
      </c>
    </row>
    <row r="120" spans="1:12" ht="31.5">
      <c r="A120" s="73" t="s">
        <v>105</v>
      </c>
      <c r="B120" s="6" t="s">
        <v>20</v>
      </c>
      <c r="C120" s="6" t="s">
        <v>29</v>
      </c>
      <c r="D120" s="6" t="s">
        <v>48</v>
      </c>
      <c r="E120" s="11">
        <v>1</v>
      </c>
      <c r="F120" s="7" t="s">
        <v>37</v>
      </c>
      <c r="G120" s="11">
        <v>43040</v>
      </c>
      <c r="H120" s="11">
        <v>240</v>
      </c>
      <c r="I120" s="35">
        <f>'Прил 2'!J121</f>
        <v>23</v>
      </c>
      <c r="J120" s="35">
        <f>'Прил 2'!K121</f>
        <v>5</v>
      </c>
      <c r="K120" s="35">
        <f>'Прил 2'!L121</f>
        <v>5</v>
      </c>
    </row>
    <row r="121" spans="1:12">
      <c r="A121" s="75" t="s">
        <v>58</v>
      </c>
      <c r="B121" s="66" t="s">
        <v>31</v>
      </c>
      <c r="C121" s="66"/>
      <c r="D121" s="69"/>
      <c r="E121" s="66"/>
      <c r="F121" s="66"/>
      <c r="G121" s="66"/>
      <c r="H121" s="89"/>
      <c r="I121" s="88">
        <f t="shared" ref="I121:K126" si="36">I122</f>
        <v>180.3</v>
      </c>
      <c r="J121" s="88">
        <f t="shared" si="36"/>
        <v>96.9</v>
      </c>
      <c r="K121" s="88">
        <f t="shared" si="36"/>
        <v>63.800000000000011</v>
      </c>
    </row>
    <row r="122" spans="1:12">
      <c r="A122" s="96" t="s">
        <v>27</v>
      </c>
      <c r="B122" s="66" t="s">
        <v>31</v>
      </c>
      <c r="C122" s="66" t="s">
        <v>17</v>
      </c>
      <c r="D122" s="89"/>
      <c r="E122" s="66"/>
      <c r="F122" s="66"/>
      <c r="G122" s="66"/>
      <c r="H122" s="89"/>
      <c r="I122" s="88">
        <f>I123</f>
        <v>180.3</v>
      </c>
      <c r="J122" s="88">
        <f t="shared" si="36"/>
        <v>96.9</v>
      </c>
      <c r="K122" s="88">
        <f t="shared" si="36"/>
        <v>63.800000000000011</v>
      </c>
    </row>
    <row r="123" spans="1:12" ht="47.25">
      <c r="A123" s="70" t="s">
        <v>140</v>
      </c>
      <c r="B123" s="6" t="s">
        <v>31</v>
      </c>
      <c r="C123" s="6" t="s">
        <v>17</v>
      </c>
      <c r="D123" s="6">
        <v>89</v>
      </c>
      <c r="E123" s="6" t="s">
        <v>35</v>
      </c>
      <c r="F123" s="6"/>
      <c r="G123" s="6"/>
      <c r="H123" s="90"/>
      <c r="I123" s="35">
        <f>I124</f>
        <v>180.3</v>
      </c>
      <c r="J123" s="35">
        <f t="shared" si="36"/>
        <v>96.9</v>
      </c>
      <c r="K123" s="35">
        <f t="shared" si="36"/>
        <v>63.800000000000011</v>
      </c>
      <c r="L123" s="76"/>
    </row>
    <row r="124" spans="1:12" ht="47.25">
      <c r="A124" s="70" t="s">
        <v>141</v>
      </c>
      <c r="B124" s="6" t="s">
        <v>31</v>
      </c>
      <c r="C124" s="6" t="s">
        <v>17</v>
      </c>
      <c r="D124" s="6">
        <v>89</v>
      </c>
      <c r="E124" s="6">
        <v>1</v>
      </c>
      <c r="F124" s="6"/>
      <c r="G124" s="6"/>
      <c r="H124" s="90"/>
      <c r="I124" s="35">
        <f>I125</f>
        <v>180.3</v>
      </c>
      <c r="J124" s="35">
        <f t="shared" si="36"/>
        <v>96.9</v>
      </c>
      <c r="K124" s="35">
        <f t="shared" si="36"/>
        <v>63.800000000000011</v>
      </c>
      <c r="L124" s="76"/>
    </row>
    <row r="125" spans="1:12">
      <c r="A125" s="70" t="s">
        <v>99</v>
      </c>
      <c r="B125" s="97" t="s">
        <v>31</v>
      </c>
      <c r="C125" s="97" t="s">
        <v>17</v>
      </c>
      <c r="D125" s="98">
        <v>89</v>
      </c>
      <c r="E125" s="7">
        <v>1</v>
      </c>
      <c r="F125" s="7" t="s">
        <v>37</v>
      </c>
      <c r="G125" s="7" t="s">
        <v>60</v>
      </c>
      <c r="H125" s="98"/>
      <c r="I125" s="35">
        <f t="shared" si="36"/>
        <v>180.3</v>
      </c>
      <c r="J125" s="35">
        <f t="shared" si="36"/>
        <v>96.9</v>
      </c>
      <c r="K125" s="35">
        <f t="shared" si="36"/>
        <v>63.800000000000011</v>
      </c>
    </row>
    <row r="126" spans="1:12">
      <c r="A126" s="70" t="s">
        <v>100</v>
      </c>
      <c r="B126" s="97" t="s">
        <v>31</v>
      </c>
      <c r="C126" s="97" t="s">
        <v>17</v>
      </c>
      <c r="D126" s="98">
        <v>89</v>
      </c>
      <c r="E126" s="7">
        <v>1</v>
      </c>
      <c r="F126" s="7" t="s">
        <v>37</v>
      </c>
      <c r="G126" s="7" t="s">
        <v>60</v>
      </c>
      <c r="H126" s="98" t="s">
        <v>102</v>
      </c>
      <c r="I126" s="35">
        <f t="shared" si="36"/>
        <v>180.3</v>
      </c>
      <c r="J126" s="35">
        <f t="shared" si="36"/>
        <v>96.9</v>
      </c>
      <c r="K126" s="35">
        <f t="shared" si="36"/>
        <v>63.800000000000011</v>
      </c>
    </row>
    <row r="127" spans="1:12">
      <c r="A127" s="70" t="s">
        <v>101</v>
      </c>
      <c r="B127" s="97" t="s">
        <v>31</v>
      </c>
      <c r="C127" s="97" t="s">
        <v>17</v>
      </c>
      <c r="D127" s="98">
        <v>89</v>
      </c>
      <c r="E127" s="7">
        <v>1</v>
      </c>
      <c r="F127" s="7" t="s">
        <v>37</v>
      </c>
      <c r="G127" s="7" t="s">
        <v>60</v>
      </c>
      <c r="H127" s="98" t="s">
        <v>103</v>
      </c>
      <c r="I127" s="35">
        <f>'Прил 2'!J128</f>
        <v>180.3</v>
      </c>
      <c r="J127" s="35">
        <f>'Прил 2'!K128</f>
        <v>96.9</v>
      </c>
      <c r="K127" s="35">
        <f>'Прил 2'!L128</f>
        <v>63.800000000000011</v>
      </c>
    </row>
    <row r="128" spans="1:12">
      <c r="A128" s="68" t="s">
        <v>19</v>
      </c>
      <c r="B128" s="162" t="s">
        <v>32</v>
      </c>
      <c r="C128" s="162"/>
      <c r="D128" s="163"/>
      <c r="E128" s="83"/>
      <c r="F128" s="83"/>
      <c r="G128" s="83"/>
      <c r="H128" s="163"/>
      <c r="I128" s="88">
        <f t="shared" ref="I128:K133" si="37">I129</f>
        <v>2.2999999999999998</v>
      </c>
      <c r="J128" s="88">
        <f t="shared" si="37"/>
        <v>2.2999999999999998</v>
      </c>
      <c r="K128" s="88">
        <f t="shared" si="37"/>
        <v>2.2999999999999998</v>
      </c>
    </row>
    <row r="129" spans="1:11" ht="31.5">
      <c r="A129" s="68" t="s">
        <v>61</v>
      </c>
      <c r="B129" s="83">
        <v>13</v>
      </c>
      <c r="C129" s="83" t="s">
        <v>17</v>
      </c>
      <c r="D129" s="84"/>
      <c r="E129" s="83"/>
      <c r="F129" s="83"/>
      <c r="G129" s="83"/>
      <c r="H129" s="163"/>
      <c r="I129" s="88">
        <f t="shared" si="37"/>
        <v>2.2999999999999998</v>
      </c>
      <c r="J129" s="88">
        <f t="shared" si="37"/>
        <v>2.2999999999999998</v>
      </c>
      <c r="K129" s="88">
        <f t="shared" si="37"/>
        <v>2.2999999999999998</v>
      </c>
    </row>
    <row r="130" spans="1:11" ht="47.25">
      <c r="A130" s="70" t="s">
        <v>140</v>
      </c>
      <c r="B130" s="7" t="s">
        <v>32</v>
      </c>
      <c r="C130" s="7" t="s">
        <v>17</v>
      </c>
      <c r="D130" s="6">
        <v>89</v>
      </c>
      <c r="E130" s="6">
        <v>0</v>
      </c>
      <c r="F130" s="7"/>
      <c r="G130" s="7"/>
      <c r="H130" s="98"/>
      <c r="I130" s="35">
        <f t="shared" si="37"/>
        <v>2.2999999999999998</v>
      </c>
      <c r="J130" s="35">
        <f t="shared" si="37"/>
        <v>2.2999999999999998</v>
      </c>
      <c r="K130" s="35">
        <f t="shared" si="37"/>
        <v>2.2999999999999998</v>
      </c>
    </row>
    <row r="131" spans="1:11" ht="47.25">
      <c r="A131" s="70" t="s">
        <v>141</v>
      </c>
      <c r="B131" s="7" t="s">
        <v>32</v>
      </c>
      <c r="C131" s="7" t="s">
        <v>17</v>
      </c>
      <c r="D131" s="6">
        <v>89</v>
      </c>
      <c r="E131" s="6">
        <v>1</v>
      </c>
      <c r="F131" s="7"/>
      <c r="G131" s="7"/>
      <c r="H131" s="98"/>
      <c r="I131" s="35">
        <f t="shared" si="37"/>
        <v>2.2999999999999998</v>
      </c>
      <c r="J131" s="35">
        <f t="shared" si="37"/>
        <v>2.2999999999999998</v>
      </c>
      <c r="K131" s="35">
        <f t="shared" si="37"/>
        <v>2.2999999999999998</v>
      </c>
    </row>
    <row r="132" spans="1:11">
      <c r="A132" s="73" t="s">
        <v>62</v>
      </c>
      <c r="B132" s="7">
        <v>13</v>
      </c>
      <c r="C132" s="7" t="s">
        <v>17</v>
      </c>
      <c r="D132" s="85">
        <v>89</v>
      </c>
      <c r="E132" s="7">
        <v>1</v>
      </c>
      <c r="F132" s="7" t="s">
        <v>37</v>
      </c>
      <c r="G132" s="7">
        <v>41240</v>
      </c>
      <c r="H132" s="98"/>
      <c r="I132" s="35">
        <f t="shared" si="37"/>
        <v>2.2999999999999998</v>
      </c>
      <c r="J132" s="35">
        <f t="shared" si="37"/>
        <v>2.2999999999999998</v>
      </c>
      <c r="K132" s="35">
        <f t="shared" si="37"/>
        <v>2.2999999999999998</v>
      </c>
    </row>
    <row r="133" spans="1:11">
      <c r="A133" s="73" t="s">
        <v>97</v>
      </c>
      <c r="B133" s="7">
        <v>13</v>
      </c>
      <c r="C133" s="7" t="s">
        <v>17</v>
      </c>
      <c r="D133" s="85">
        <v>89</v>
      </c>
      <c r="E133" s="7">
        <v>1</v>
      </c>
      <c r="F133" s="7" t="s">
        <v>37</v>
      </c>
      <c r="G133" s="7" t="s">
        <v>67</v>
      </c>
      <c r="H133" s="98" t="s">
        <v>98</v>
      </c>
      <c r="I133" s="35">
        <f t="shared" si="37"/>
        <v>2.2999999999999998</v>
      </c>
      <c r="J133" s="35">
        <f t="shared" si="37"/>
        <v>2.2999999999999998</v>
      </c>
      <c r="K133" s="35">
        <f t="shared" si="37"/>
        <v>2.2999999999999998</v>
      </c>
    </row>
    <row r="134" spans="1:11">
      <c r="A134" s="78" t="s">
        <v>63</v>
      </c>
      <c r="B134" s="7">
        <v>13</v>
      </c>
      <c r="C134" s="7" t="s">
        <v>17</v>
      </c>
      <c r="D134" s="85">
        <v>89</v>
      </c>
      <c r="E134" s="7">
        <v>1</v>
      </c>
      <c r="F134" s="7" t="s">
        <v>37</v>
      </c>
      <c r="G134" s="7">
        <v>41240</v>
      </c>
      <c r="H134" s="98">
        <v>730</v>
      </c>
      <c r="I134" s="35">
        <f>'Прил 2'!J135</f>
        <v>2.2999999999999998</v>
      </c>
      <c r="J134" s="35">
        <f>'Прил 2'!K135</f>
        <v>2.2999999999999998</v>
      </c>
      <c r="K134" s="35">
        <f>'Прил 2'!L135</f>
        <v>2.2999999999999998</v>
      </c>
    </row>
    <row r="135" spans="1:11">
      <c r="A135" s="78" t="s">
        <v>220</v>
      </c>
      <c r="B135" s="83" t="s">
        <v>164</v>
      </c>
      <c r="C135" s="83"/>
      <c r="D135" s="84"/>
      <c r="E135" s="83"/>
      <c r="F135" s="83"/>
      <c r="G135" s="83"/>
      <c r="H135" s="163"/>
      <c r="I135" s="88"/>
      <c r="J135" s="88">
        <f t="shared" ref="J135:K138" si="38">J136</f>
        <v>31.9</v>
      </c>
      <c r="K135" s="88">
        <f t="shared" si="38"/>
        <v>65</v>
      </c>
    </row>
    <row r="136" spans="1:11">
      <c r="A136" s="78" t="s">
        <v>220</v>
      </c>
      <c r="B136" s="7" t="s">
        <v>164</v>
      </c>
      <c r="C136" s="7">
        <v>99</v>
      </c>
      <c r="D136" s="85"/>
      <c r="E136" s="7"/>
      <c r="F136" s="7"/>
      <c r="G136" s="7"/>
      <c r="H136" s="98"/>
      <c r="I136" s="35"/>
      <c r="J136" s="35">
        <f t="shared" si="38"/>
        <v>31.9</v>
      </c>
      <c r="K136" s="35">
        <f t="shared" si="38"/>
        <v>65</v>
      </c>
    </row>
    <row r="137" spans="1:11" ht="47.25">
      <c r="A137" s="70" t="s">
        <v>140</v>
      </c>
      <c r="B137" s="7" t="s">
        <v>164</v>
      </c>
      <c r="C137" s="7">
        <v>99</v>
      </c>
      <c r="D137" s="7" t="s">
        <v>48</v>
      </c>
      <c r="E137" s="7" t="s">
        <v>35</v>
      </c>
      <c r="F137" s="7"/>
      <c r="G137" s="7"/>
      <c r="H137" s="98"/>
      <c r="I137" s="35"/>
      <c r="J137" s="35">
        <f t="shared" si="38"/>
        <v>31.9</v>
      </c>
      <c r="K137" s="35">
        <f t="shared" si="38"/>
        <v>65</v>
      </c>
    </row>
    <row r="138" spans="1:11" ht="47.25">
      <c r="A138" s="70" t="s">
        <v>141</v>
      </c>
      <c r="B138" s="7" t="s">
        <v>164</v>
      </c>
      <c r="C138" s="7">
        <v>99</v>
      </c>
      <c r="D138" s="7" t="s">
        <v>48</v>
      </c>
      <c r="E138" s="7" t="s">
        <v>24</v>
      </c>
      <c r="F138" s="7"/>
      <c r="G138" s="7"/>
      <c r="H138" s="98"/>
      <c r="I138" s="35"/>
      <c r="J138" s="35">
        <f t="shared" si="38"/>
        <v>31.9</v>
      </c>
      <c r="K138" s="35">
        <f t="shared" si="38"/>
        <v>65</v>
      </c>
    </row>
    <row r="139" spans="1:11">
      <c r="A139" s="78" t="s">
        <v>220</v>
      </c>
      <c r="B139" s="7" t="s">
        <v>164</v>
      </c>
      <c r="C139" s="7">
        <v>99</v>
      </c>
      <c r="D139" s="7" t="s">
        <v>48</v>
      </c>
      <c r="E139" s="7" t="s">
        <v>24</v>
      </c>
      <c r="F139" s="7" t="s">
        <v>37</v>
      </c>
      <c r="G139" s="7" t="s">
        <v>165</v>
      </c>
      <c r="H139" s="7"/>
      <c r="I139" s="34"/>
      <c r="J139" s="143">
        <f>J141</f>
        <v>31.9</v>
      </c>
      <c r="K139" s="143">
        <f>K141</f>
        <v>65</v>
      </c>
    </row>
    <row r="140" spans="1:11">
      <c r="A140" s="78" t="s">
        <v>112</v>
      </c>
      <c r="B140" s="7" t="s">
        <v>164</v>
      </c>
      <c r="C140" s="7">
        <v>99</v>
      </c>
      <c r="D140" s="7" t="s">
        <v>48</v>
      </c>
      <c r="E140" s="7" t="s">
        <v>24</v>
      </c>
      <c r="F140" s="7" t="s">
        <v>37</v>
      </c>
      <c r="G140" s="7" t="s">
        <v>165</v>
      </c>
      <c r="H140" s="7" t="s">
        <v>113</v>
      </c>
      <c r="I140" s="34"/>
      <c r="J140" s="143">
        <f>J141</f>
        <v>31.9</v>
      </c>
      <c r="K140" s="143">
        <f>K141</f>
        <v>65</v>
      </c>
    </row>
    <row r="141" spans="1:11">
      <c r="A141" s="78" t="s">
        <v>47</v>
      </c>
      <c r="B141" s="7" t="s">
        <v>164</v>
      </c>
      <c r="C141" s="7" t="s">
        <v>164</v>
      </c>
      <c r="D141" s="7" t="s">
        <v>48</v>
      </c>
      <c r="E141" s="7" t="s">
        <v>24</v>
      </c>
      <c r="F141" s="7" t="s">
        <v>37</v>
      </c>
      <c r="G141" s="7" t="s">
        <v>165</v>
      </c>
      <c r="H141" s="7" t="s">
        <v>49</v>
      </c>
      <c r="I141" s="34"/>
      <c r="J141" s="143">
        <f>'Прил 2'!K142</f>
        <v>31.9</v>
      </c>
      <c r="K141" s="143">
        <f>'Прил 2'!L142</f>
        <v>65</v>
      </c>
    </row>
  </sheetData>
  <autoFilter ref="A6:K141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50" priority="63" stopIfTrue="1">
      <formula>$F41=""</formula>
    </cfRule>
    <cfRule type="expression" dxfId="49" priority="64" stopIfTrue="1">
      <formula>#REF!&lt;&gt;""</formula>
    </cfRule>
    <cfRule type="expression" dxfId="48" priority="65" stopIfTrue="1">
      <formula>AND($G41="",$F41&lt;&gt;"")</formula>
    </cfRule>
  </conditionalFormatting>
  <conditionalFormatting sqref="B65">
    <cfRule type="expression" dxfId="47" priority="60" stopIfTrue="1">
      <formula>$F65=""</formula>
    </cfRule>
    <cfRule type="expression" dxfId="46" priority="62" stopIfTrue="1">
      <formula>AND($G65="",$F65&lt;&gt;"")</formula>
    </cfRule>
  </conditionalFormatting>
  <conditionalFormatting sqref="A39">
    <cfRule type="expression" dxfId="45" priority="57" stopIfTrue="1">
      <formula>$F39=""</formula>
    </cfRule>
    <cfRule type="expression" dxfId="44" priority="58" stopIfTrue="1">
      <formula>#REF!&lt;&gt;""</formula>
    </cfRule>
    <cfRule type="expression" dxfId="43" priority="59" stopIfTrue="1">
      <formula>AND($G39="",$F39&lt;&gt;"")</formula>
    </cfRule>
  </conditionalFormatting>
  <conditionalFormatting sqref="A115 A118">
    <cfRule type="expression" dxfId="42" priority="51" stopIfTrue="1">
      <formula>$F115=""</formula>
    </cfRule>
    <cfRule type="expression" dxfId="41" priority="53" stopIfTrue="1">
      <formula>AND($G115="",$F115&lt;&gt;"")</formula>
    </cfRule>
  </conditionalFormatting>
  <conditionalFormatting sqref="A118">
    <cfRule type="expression" dxfId="40" priority="48" stopIfTrue="1">
      <formula>$F118=""</formula>
    </cfRule>
    <cfRule type="expression" dxfId="39" priority="50" stopIfTrue="1">
      <formula>AND($G118="",$F118&lt;&gt;"")</formula>
    </cfRule>
  </conditionalFormatting>
  <conditionalFormatting sqref="A39">
    <cfRule type="expression" dxfId="38" priority="45" stopIfTrue="1">
      <formula>$F39=""</formula>
    </cfRule>
    <cfRule type="expression" dxfId="37" priority="46" stopIfTrue="1">
      <formula>#REF!&lt;&gt;""</formula>
    </cfRule>
    <cfRule type="expression" dxfId="36" priority="47" stopIfTrue="1">
      <formula>AND($G39="",$F39&lt;&gt;"")</formula>
    </cfRule>
  </conditionalFormatting>
  <conditionalFormatting sqref="A36">
    <cfRule type="expression" dxfId="35" priority="42" stopIfTrue="1">
      <formula>$F36=""</formula>
    </cfRule>
    <cfRule type="expression" dxfId="34" priority="43" stopIfTrue="1">
      <formula>#REF!&lt;&gt;""</formula>
    </cfRule>
    <cfRule type="expression" dxfId="33" priority="44" stopIfTrue="1">
      <formula>AND($G36="",$F36&lt;&gt;"")</formula>
    </cfRule>
  </conditionalFormatting>
  <conditionalFormatting sqref="F39 E96:E113 F96:F114">
    <cfRule type="expression" dxfId="32" priority="40" stopIfTrue="1">
      <formula>$C39=""</formula>
    </cfRule>
    <cfRule type="expression" dxfId="31" priority="41" stopIfTrue="1">
      <formula>$D39&lt;&gt;""</formula>
    </cfRule>
  </conditionalFormatting>
  <conditionalFormatting sqref="E39">
    <cfRule type="expression" dxfId="30" priority="38" stopIfTrue="1">
      <formula>$C39=""</formula>
    </cfRule>
    <cfRule type="expression" dxfId="29" priority="39" stopIfTrue="1">
      <formula>$D39&lt;&gt;""</formula>
    </cfRule>
  </conditionalFormatting>
  <conditionalFormatting sqref="F39">
    <cfRule type="expression" dxfId="28" priority="25" stopIfTrue="1">
      <formula>$C39=""</formula>
    </cfRule>
    <cfRule type="expression" dxfId="27" priority="26" stopIfTrue="1">
      <formula>$D39&lt;&gt;""</formula>
    </cfRule>
  </conditionalFormatting>
  <conditionalFormatting sqref="E39">
    <cfRule type="expression" dxfId="26" priority="23" stopIfTrue="1">
      <formula>$C39=""</formula>
    </cfRule>
    <cfRule type="expression" dxfId="25" priority="24" stopIfTrue="1">
      <formula>$D39&lt;&gt;""</formula>
    </cfRule>
  </conditionalFormatting>
  <conditionalFormatting sqref="A45">
    <cfRule type="expression" dxfId="24" priority="20" stopIfTrue="1">
      <formula>$F45=""</formula>
    </cfRule>
    <cfRule type="expression" dxfId="23" priority="21" stopIfTrue="1">
      <formula>$H45&lt;&gt;""</formula>
    </cfRule>
    <cfRule type="expression" dxfId="22" priority="22" stopIfTrue="1">
      <formula>AND($G45="",$F45&lt;&gt;"")</formula>
    </cfRule>
  </conditionalFormatting>
  <conditionalFormatting sqref="B45">
    <cfRule type="expression" dxfId="21" priority="17" stopIfTrue="1">
      <formula>$F45=""</formula>
    </cfRule>
    <cfRule type="expression" dxfId="20" priority="18" stopIfTrue="1">
      <formula>#REF!&lt;&gt;""</formula>
    </cfRule>
    <cfRule type="expression" dxfId="19" priority="19" stopIfTrue="1">
      <formula>AND($G45="",$F45&lt;&gt;"")</formula>
    </cfRule>
  </conditionalFormatting>
  <conditionalFormatting sqref="A99">
    <cfRule type="expression" dxfId="18" priority="15" stopIfTrue="1">
      <formula>$F99=""</formula>
    </cfRule>
    <cfRule type="expression" dxfId="17" priority="16" stopIfTrue="1">
      <formula>AND($G99="",$F99&lt;&gt;"")</formula>
    </cfRule>
  </conditionalFormatting>
  <conditionalFormatting sqref="A107">
    <cfRule type="expression" dxfId="16" priority="13" stopIfTrue="1">
      <formula>$F107=""</formula>
    </cfRule>
    <cfRule type="expression" dxfId="15" priority="14" stopIfTrue="1">
      <formula>AND($G107="",$F107&lt;&gt;"")</formula>
    </cfRule>
  </conditionalFormatting>
  <conditionalFormatting sqref="A107">
    <cfRule type="expression" dxfId="14" priority="11" stopIfTrue="1">
      <formula>$F107=""</formula>
    </cfRule>
    <cfRule type="expression" dxfId="13" priority="12" stopIfTrue="1">
      <formula>AND($G107="",$F107&lt;&gt;"")</formula>
    </cfRule>
  </conditionalFormatting>
  <conditionalFormatting sqref="A103">
    <cfRule type="expression" dxfId="12" priority="9" stopIfTrue="1">
      <formula>$F103=""</formula>
    </cfRule>
    <cfRule type="expression" dxfId="11" priority="10" stopIfTrue="1">
      <formula>AND($G103="",$F103&lt;&gt;"")</formula>
    </cfRule>
  </conditionalFormatting>
  <conditionalFormatting sqref="A103">
    <cfRule type="expression" dxfId="10" priority="7" stopIfTrue="1">
      <formula>$F103=""</formula>
    </cfRule>
    <cfRule type="expression" dxfId="9" priority="8" stopIfTrue="1">
      <formula>AND($G103="",$F103&lt;&gt;"")</formula>
    </cfRule>
  </conditionalFormatting>
  <conditionalFormatting sqref="E97:F112">
    <cfRule type="expression" dxfId="8" priority="5" stopIfTrue="1">
      <formula>$C97=""</formula>
    </cfRule>
    <cfRule type="expression" dxfId="7" priority="6" stopIfTrue="1">
      <formula>$D97&lt;&gt;""</formula>
    </cfRule>
  </conditionalFormatting>
  <conditionalFormatting sqref="E106:F112">
    <cfRule type="expression" dxfId="6" priority="3" stopIfTrue="1">
      <formula>$C106=""</formula>
    </cfRule>
    <cfRule type="expression" dxfId="5" priority="4" stopIfTrue="1">
      <formula>$D106&lt;&gt;""</formula>
    </cfRule>
  </conditionalFormatting>
  <conditionalFormatting sqref="E102:F105">
    <cfRule type="expression" dxfId="4" priority="1" stopIfTrue="1">
      <formula>$C102=""</formula>
    </cfRule>
    <cfRule type="expression" dxfId="3" priority="2" stopIfTrue="1">
      <formula>$D102&lt;&gt;""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B65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A115 A118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88"/>
  <sheetViews>
    <sheetView view="pageBreakPreview" topLeftCell="A116" zoomScaleNormal="100" zoomScaleSheetLayoutView="100" workbookViewId="0">
      <selection activeCell="J118" sqref="J118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33"/>
      <c r="F1" s="233"/>
      <c r="G1" s="233"/>
      <c r="H1" s="17"/>
      <c r="I1" s="17"/>
      <c r="J1" s="233" t="s">
        <v>237</v>
      </c>
      <c r="K1" s="233"/>
      <c r="L1" s="233"/>
      <c r="M1" s="17"/>
    </row>
    <row r="2" spans="1:43" ht="83.25" customHeight="1">
      <c r="A2" s="245" t="s">
        <v>238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43" ht="15.75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169"/>
      <c r="L3" s="36" t="s">
        <v>188</v>
      </c>
    </row>
    <row r="4" spans="1:43" ht="15.75">
      <c r="A4" s="241" t="s">
        <v>13</v>
      </c>
      <c r="B4" s="241" t="s">
        <v>185</v>
      </c>
      <c r="C4" s="241"/>
      <c r="D4" s="241"/>
      <c r="E4" s="241"/>
      <c r="F4" s="241" t="s">
        <v>15</v>
      </c>
      <c r="G4" s="241" t="s">
        <v>14</v>
      </c>
      <c r="H4" s="241" t="s">
        <v>184</v>
      </c>
      <c r="I4" s="241" t="s">
        <v>22</v>
      </c>
      <c r="J4" s="241" t="s">
        <v>64</v>
      </c>
      <c r="K4" s="241"/>
      <c r="L4" s="241"/>
    </row>
    <row r="5" spans="1:43" ht="19.899999999999999" customHeight="1">
      <c r="A5" s="241" t="s">
        <v>187</v>
      </c>
      <c r="B5" s="241" t="s">
        <v>187</v>
      </c>
      <c r="C5" s="241"/>
      <c r="D5" s="241"/>
      <c r="E5" s="241"/>
      <c r="F5" s="241" t="s">
        <v>187</v>
      </c>
      <c r="G5" s="241" t="s">
        <v>187</v>
      </c>
      <c r="H5" s="241" t="s">
        <v>187</v>
      </c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J85+J128+J8+J36+J43+J15+J22+J29+J78+J50</f>
        <v>5217.5130500000005</v>
      </c>
      <c r="K7" s="88">
        <f>K85+K128+K8+K36+K43+K15+K22+K29+K78</f>
        <v>1892.44121</v>
      </c>
      <c r="L7" s="88">
        <f>L85+L128+L8+L36+L43+L15+L22+L29+L78</f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0">J9</f>
        <v>42</v>
      </c>
      <c r="K8" s="35">
        <f t="shared" ref="K8:L13" si="1">K9</f>
        <v>45</v>
      </c>
      <c r="L8" s="35">
        <f t="shared" si="1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0"/>
        <v>42</v>
      </c>
      <c r="K9" s="35">
        <f t="shared" si="1"/>
        <v>45</v>
      </c>
      <c r="L9" s="35">
        <f t="shared" si="1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0"/>
        <v>42</v>
      </c>
      <c r="K10" s="35">
        <f t="shared" si="1"/>
        <v>45</v>
      </c>
      <c r="L10" s="35">
        <f t="shared" si="1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0"/>
        <v>42</v>
      </c>
      <c r="K11" s="35">
        <f t="shared" si="1"/>
        <v>45</v>
      </c>
      <c r="L11" s="35">
        <f t="shared" si="1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0"/>
        <v>42</v>
      </c>
      <c r="K12" s="35">
        <f t="shared" si="1"/>
        <v>45</v>
      </c>
      <c r="L12" s="35">
        <f t="shared" si="1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0"/>
        <v>42</v>
      </c>
      <c r="K13" s="35">
        <f t="shared" si="1"/>
        <v>45</v>
      </c>
      <c r="L13" s="35">
        <f t="shared" si="1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2'!J74</f>
        <v>42</v>
      </c>
      <c r="K14" s="88">
        <f>'Прил 2'!K74</f>
        <v>45</v>
      </c>
      <c r="L14" s="88">
        <f>'Прил 2'!L74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2">J16</f>
        <v>2</v>
      </c>
      <c r="K15" s="35">
        <f t="shared" ref="K15:L20" si="3">K16</f>
        <v>0</v>
      </c>
      <c r="L15" s="35">
        <f t="shared" si="3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2"/>
        <v>2</v>
      </c>
      <c r="K16" s="35">
        <f t="shared" si="3"/>
        <v>0</v>
      </c>
      <c r="L16" s="35">
        <f t="shared" si="3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2"/>
        <v>2</v>
      </c>
      <c r="K17" s="35">
        <f t="shared" si="3"/>
        <v>0</v>
      </c>
      <c r="L17" s="35">
        <f t="shared" si="3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2"/>
        <v>2</v>
      </c>
      <c r="K18" s="35">
        <f t="shared" si="3"/>
        <v>0</v>
      </c>
      <c r="L18" s="35">
        <f t="shared" si="3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2"/>
        <v>2</v>
      </c>
      <c r="K19" s="35">
        <f t="shared" si="3"/>
        <v>0</v>
      </c>
      <c r="L19" s="35">
        <f t="shared" si="3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2"/>
        <v>2</v>
      </c>
      <c r="K20" s="35">
        <f t="shared" si="3"/>
        <v>0</v>
      </c>
      <c r="L20" s="35">
        <f t="shared" si="3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2'!J47</f>
        <v>2</v>
      </c>
      <c r="K21" s="88">
        <f>'Прил 2'!K47</f>
        <v>0</v>
      </c>
      <c r="L21" s="88">
        <f>'Прил 2'!L47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4">J23</f>
        <v>1328.9526000000001</v>
      </c>
      <c r="K22" s="35">
        <f t="shared" ref="K22:L27" si="5">K23</f>
        <v>527.70000000000005</v>
      </c>
      <c r="L22" s="35">
        <f t="shared" si="5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4"/>
        <v>1328.9526000000001</v>
      </c>
      <c r="K23" s="35">
        <f t="shared" si="5"/>
        <v>527.70000000000005</v>
      </c>
      <c r="L23" s="35">
        <f t="shared" si="5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4"/>
        <v>1328.9526000000001</v>
      </c>
      <c r="K24" s="35">
        <f t="shared" si="5"/>
        <v>527.70000000000005</v>
      </c>
      <c r="L24" s="35">
        <f t="shared" si="5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4"/>
        <v>1328.9526000000001</v>
      </c>
      <c r="K25" s="35">
        <f t="shared" si="5"/>
        <v>527.70000000000005</v>
      </c>
      <c r="L25" s="35">
        <f t="shared" si="5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4"/>
        <v>1328.9526000000001</v>
      </c>
      <c r="K26" s="35">
        <f t="shared" si="5"/>
        <v>527.70000000000005</v>
      </c>
      <c r="L26" s="35">
        <f t="shared" si="5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4"/>
        <v>1328.9526000000001</v>
      </c>
      <c r="K27" s="35">
        <f t="shared" si="5"/>
        <v>527.70000000000005</v>
      </c>
      <c r="L27" s="35">
        <f t="shared" si="5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2'!J85</f>
        <v>1328.9526000000001</v>
      </c>
      <c r="K28" s="35">
        <f>'Прил 2'!K85</f>
        <v>527.70000000000005</v>
      </c>
      <c r="L28" s="35">
        <f>'Прил 2'!L85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6">J30</f>
        <v>56</v>
      </c>
      <c r="K29" s="35">
        <f t="shared" ref="K29:L34" si="7">K30</f>
        <v>0</v>
      </c>
      <c r="L29" s="35">
        <f t="shared" si="7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6"/>
        <v>56</v>
      </c>
      <c r="K30" s="35">
        <f t="shared" si="7"/>
        <v>0</v>
      </c>
      <c r="L30" s="35">
        <f t="shared" si="7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6"/>
        <v>56</v>
      </c>
      <c r="K31" s="35">
        <f t="shared" si="7"/>
        <v>0</v>
      </c>
      <c r="L31" s="35">
        <f t="shared" si="7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6"/>
        <v>56</v>
      </c>
      <c r="K32" s="35">
        <f t="shared" si="7"/>
        <v>0</v>
      </c>
      <c r="L32" s="35">
        <f t="shared" si="7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6"/>
        <v>56</v>
      </c>
      <c r="K33" s="35">
        <f t="shared" si="7"/>
        <v>0</v>
      </c>
      <c r="L33" s="35">
        <f t="shared" si="7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6"/>
        <v>56</v>
      </c>
      <c r="K34" s="35">
        <f t="shared" si="7"/>
        <v>0</v>
      </c>
      <c r="L34" s="35">
        <f t="shared" si="7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2'!J86</f>
        <v>56</v>
      </c>
      <c r="K35" s="35">
        <f>'Прил 2'!K86</f>
        <v>0</v>
      </c>
      <c r="L35" s="35">
        <f>'Прил 2'!L86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8">J37</f>
        <v>0.5</v>
      </c>
      <c r="K36" s="35">
        <f t="shared" ref="K36:L41" si="9">K37</f>
        <v>0</v>
      </c>
      <c r="L36" s="35">
        <f t="shared" si="9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8"/>
        <v>0.5</v>
      </c>
      <c r="K37" s="35">
        <f t="shared" si="9"/>
        <v>0</v>
      </c>
      <c r="L37" s="35">
        <f t="shared" si="9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8"/>
        <v>0.5</v>
      </c>
      <c r="K38" s="35">
        <f t="shared" si="9"/>
        <v>0</v>
      </c>
      <c r="L38" s="35">
        <f t="shared" si="9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8"/>
        <v>0.5</v>
      </c>
      <c r="K39" s="35">
        <f t="shared" si="9"/>
        <v>0</v>
      </c>
      <c r="L39" s="35">
        <f t="shared" si="9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8"/>
        <v>0.5</v>
      </c>
      <c r="K40" s="35">
        <f t="shared" si="9"/>
        <v>0</v>
      </c>
      <c r="L40" s="35">
        <f t="shared" si="9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8"/>
        <v>0.5</v>
      </c>
      <c r="K41" s="35">
        <f t="shared" si="9"/>
        <v>0</v>
      </c>
      <c r="L41" s="35">
        <f t="shared" si="9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2'!J79</f>
        <v>0.5</v>
      </c>
      <c r="K42" s="88">
        <f>'Прил 2'!K79</f>
        <v>0</v>
      </c>
      <c r="L42" s="88">
        <f>'Прил 2'!L79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0">J44</f>
        <v>0</v>
      </c>
      <c r="K43" s="35">
        <f t="shared" ref="K43:L48" si="11">K44</f>
        <v>0</v>
      </c>
      <c r="L43" s="35">
        <f t="shared" si="11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0"/>
        <v>0</v>
      </c>
      <c r="K44" s="35">
        <f t="shared" si="11"/>
        <v>0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0"/>
        <v>0</v>
      </c>
      <c r="K45" s="35">
        <f t="shared" si="11"/>
        <v>0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0"/>
        <v>0</v>
      </c>
      <c r="K46" s="35">
        <f t="shared" si="11"/>
        <v>0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0"/>
        <v>0</v>
      </c>
      <c r="K47" s="35">
        <f t="shared" si="11"/>
        <v>0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0"/>
        <v>0</v>
      </c>
      <c r="K48" s="35">
        <f t="shared" si="11"/>
        <v>0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2'!J54</f>
        <v>0</v>
      </c>
      <c r="K49" s="88">
        <f>'Прил 2'!K54</f>
        <v>0</v>
      </c>
      <c r="L49" s="88">
        <f>'Прил 2'!L54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>
      <c r="A50" s="10" t="s">
        <v>253</v>
      </c>
      <c r="B50" s="173" t="s">
        <v>251</v>
      </c>
      <c r="C50" s="173"/>
      <c r="D50" s="173"/>
      <c r="E50" s="176"/>
      <c r="F50" s="216"/>
      <c r="G50" s="173"/>
      <c r="H50" s="173"/>
      <c r="I50" s="173"/>
      <c r="J50" s="35">
        <f>J51+J58+J65</f>
        <v>499.99297000000001</v>
      </c>
      <c r="K50" s="35">
        <f t="shared" ref="K50:L50" si="12">K51+K58+K65</f>
        <v>0</v>
      </c>
      <c r="L50" s="35">
        <f t="shared" si="12"/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50.25" customHeight="1">
      <c r="A51" s="10" t="s">
        <v>252</v>
      </c>
      <c r="B51" s="173" t="s">
        <v>251</v>
      </c>
      <c r="C51" s="173" t="s">
        <v>35</v>
      </c>
      <c r="D51" s="173" t="s">
        <v>17</v>
      </c>
      <c r="E51" s="176"/>
      <c r="F51" s="216"/>
      <c r="G51" s="173"/>
      <c r="H51" s="173"/>
      <c r="I51" s="173"/>
      <c r="J51" s="35">
        <f t="shared" ref="J51:J56" si="13">J52</f>
        <v>19.99297</v>
      </c>
      <c r="K51" s="35">
        <f t="shared" ref="K51:L56" si="14">K52</f>
        <v>0</v>
      </c>
      <c r="L51" s="35">
        <f t="shared" si="14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>
      <c r="A52" s="217" t="s">
        <v>57</v>
      </c>
      <c r="B52" s="173" t="s">
        <v>251</v>
      </c>
      <c r="C52" s="173" t="s">
        <v>35</v>
      </c>
      <c r="D52" s="173" t="s">
        <v>17</v>
      </c>
      <c r="E52" s="176" t="s">
        <v>257</v>
      </c>
      <c r="F52" s="216"/>
      <c r="G52" s="173"/>
      <c r="H52" s="173"/>
      <c r="I52" s="173"/>
      <c r="J52" s="35">
        <f t="shared" si="13"/>
        <v>19.99297</v>
      </c>
      <c r="K52" s="35">
        <f t="shared" si="14"/>
        <v>0</v>
      </c>
      <c r="L52" s="35">
        <f t="shared" si="14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.75" customHeight="1">
      <c r="A53" s="217" t="s">
        <v>104</v>
      </c>
      <c r="B53" s="173" t="s">
        <v>251</v>
      </c>
      <c r="C53" s="173" t="s">
        <v>35</v>
      </c>
      <c r="D53" s="173" t="s">
        <v>17</v>
      </c>
      <c r="E53" s="176" t="s">
        <v>257</v>
      </c>
      <c r="F53" s="173" t="s">
        <v>106</v>
      </c>
      <c r="G53" s="173"/>
      <c r="H53" s="173"/>
      <c r="I53" s="173"/>
      <c r="J53" s="35">
        <f t="shared" si="13"/>
        <v>19.99297</v>
      </c>
      <c r="K53" s="35">
        <f t="shared" si="14"/>
        <v>0</v>
      </c>
      <c r="L53" s="35">
        <f t="shared" si="14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>
      <c r="A54" s="217" t="s">
        <v>105</v>
      </c>
      <c r="B54" s="173" t="s">
        <v>251</v>
      </c>
      <c r="C54" s="173" t="s">
        <v>35</v>
      </c>
      <c r="D54" s="173" t="s">
        <v>17</v>
      </c>
      <c r="E54" s="176" t="s">
        <v>257</v>
      </c>
      <c r="F54" s="173" t="s">
        <v>107</v>
      </c>
      <c r="G54" s="173"/>
      <c r="H54" s="173"/>
      <c r="I54" s="173"/>
      <c r="J54" s="35">
        <f t="shared" si="13"/>
        <v>19.99297</v>
      </c>
      <c r="K54" s="35">
        <f t="shared" si="14"/>
        <v>0</v>
      </c>
      <c r="L54" s="35">
        <f t="shared" si="14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21" customHeight="1">
      <c r="A55" s="218" t="s">
        <v>55</v>
      </c>
      <c r="B55" s="176" t="s">
        <v>251</v>
      </c>
      <c r="C55" s="173" t="s">
        <v>35</v>
      </c>
      <c r="D55" s="173" t="s">
        <v>17</v>
      </c>
      <c r="E55" s="219">
        <v>43010</v>
      </c>
      <c r="F55" s="220">
        <v>240</v>
      </c>
      <c r="G55" s="221" t="s">
        <v>20</v>
      </c>
      <c r="H55" s="222"/>
      <c r="I55" s="222"/>
      <c r="J55" s="35">
        <f t="shared" si="13"/>
        <v>19.99297</v>
      </c>
      <c r="K55" s="35">
        <f t="shared" si="14"/>
        <v>0</v>
      </c>
      <c r="L55" s="35">
        <f t="shared" si="14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18" customHeight="1">
      <c r="A56" s="223" t="s">
        <v>56</v>
      </c>
      <c r="B56" s="176" t="s">
        <v>251</v>
      </c>
      <c r="C56" s="173" t="s">
        <v>35</v>
      </c>
      <c r="D56" s="173" t="s">
        <v>17</v>
      </c>
      <c r="E56" s="219">
        <v>43010</v>
      </c>
      <c r="F56" s="220">
        <v>240</v>
      </c>
      <c r="G56" s="221" t="s">
        <v>20</v>
      </c>
      <c r="H56" s="222" t="s">
        <v>29</v>
      </c>
      <c r="I56" s="222"/>
      <c r="J56" s="35">
        <f t="shared" si="13"/>
        <v>19.99297</v>
      </c>
      <c r="K56" s="35">
        <f t="shared" si="14"/>
        <v>0</v>
      </c>
      <c r="L56" s="35">
        <f t="shared" si="14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37.5" customHeight="1">
      <c r="A57" s="224" t="s">
        <v>73</v>
      </c>
      <c r="B57" s="225" t="s">
        <v>251</v>
      </c>
      <c r="C57" s="226">
        <v>0</v>
      </c>
      <c r="D57" s="196" t="s">
        <v>17</v>
      </c>
      <c r="E57" s="227">
        <v>43010</v>
      </c>
      <c r="F57" s="226">
        <v>240</v>
      </c>
      <c r="G57" s="228" t="s">
        <v>20</v>
      </c>
      <c r="H57" s="229" t="s">
        <v>29</v>
      </c>
      <c r="I57" s="229" t="s">
        <v>93</v>
      </c>
      <c r="J57" s="88">
        <f>'Прил 2'!J102</f>
        <v>19.99297</v>
      </c>
      <c r="K57" s="88">
        <f>'Прил 2'!K102</f>
        <v>0</v>
      </c>
      <c r="L57" s="88">
        <f>'Прил 2'!L102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s="116" customFormat="1" ht="53.25" customHeight="1">
      <c r="A58" s="73" t="s">
        <v>255</v>
      </c>
      <c r="B58" s="176" t="s">
        <v>251</v>
      </c>
      <c r="C58" s="220">
        <v>0</v>
      </c>
      <c r="D58" s="173" t="s">
        <v>29</v>
      </c>
      <c r="E58" s="220"/>
      <c r="F58" s="220"/>
      <c r="G58" s="222"/>
      <c r="H58" s="222"/>
      <c r="I58" s="222"/>
      <c r="J58" s="35">
        <f t="shared" ref="J58:J63" si="15">J59</f>
        <v>89.866990000000001</v>
      </c>
      <c r="K58" s="35">
        <f t="shared" ref="K58:L63" si="16">K59</f>
        <v>0</v>
      </c>
      <c r="L58" s="35">
        <f t="shared" si="16"/>
        <v>0</v>
      </c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</row>
    <row r="59" spans="1:43" s="116" customFormat="1" ht="21" customHeight="1">
      <c r="A59" s="217" t="s">
        <v>146</v>
      </c>
      <c r="B59" s="176" t="s">
        <v>251</v>
      </c>
      <c r="C59" s="220">
        <v>0</v>
      </c>
      <c r="D59" s="173" t="s">
        <v>29</v>
      </c>
      <c r="E59" s="176" t="s">
        <v>258</v>
      </c>
      <c r="F59" s="173"/>
      <c r="G59" s="173"/>
      <c r="H59" s="173"/>
      <c r="I59" s="173"/>
      <c r="J59" s="35">
        <f t="shared" si="15"/>
        <v>89.866990000000001</v>
      </c>
      <c r="K59" s="35">
        <f t="shared" si="16"/>
        <v>0</v>
      </c>
      <c r="L59" s="35">
        <f t="shared" si="16"/>
        <v>0</v>
      </c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</row>
    <row r="60" spans="1:43" s="116" customFormat="1" ht="40.5" customHeight="1">
      <c r="A60" s="217" t="s">
        <v>104</v>
      </c>
      <c r="B60" s="176" t="s">
        <v>251</v>
      </c>
      <c r="C60" s="220">
        <v>0</v>
      </c>
      <c r="D60" s="173" t="s">
        <v>29</v>
      </c>
      <c r="E60" s="176" t="s">
        <v>258</v>
      </c>
      <c r="F60" s="173" t="s">
        <v>106</v>
      </c>
      <c r="G60" s="173"/>
      <c r="H60" s="173"/>
      <c r="I60" s="173"/>
      <c r="J60" s="35">
        <f t="shared" si="15"/>
        <v>89.866990000000001</v>
      </c>
      <c r="K60" s="35">
        <f t="shared" si="16"/>
        <v>0</v>
      </c>
      <c r="L60" s="35">
        <f t="shared" si="16"/>
        <v>0</v>
      </c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</row>
    <row r="61" spans="1:43" s="116" customFormat="1" ht="35.25" customHeight="1">
      <c r="A61" s="217" t="s">
        <v>105</v>
      </c>
      <c r="B61" s="176" t="s">
        <v>251</v>
      </c>
      <c r="C61" s="220">
        <v>0</v>
      </c>
      <c r="D61" s="173" t="s">
        <v>29</v>
      </c>
      <c r="E61" s="176" t="s">
        <v>258</v>
      </c>
      <c r="F61" s="173" t="s">
        <v>107</v>
      </c>
      <c r="G61" s="173"/>
      <c r="H61" s="173"/>
      <c r="I61" s="173"/>
      <c r="J61" s="35">
        <f t="shared" si="15"/>
        <v>89.866990000000001</v>
      </c>
      <c r="K61" s="35">
        <f t="shared" si="16"/>
        <v>0</v>
      </c>
      <c r="L61" s="35">
        <f t="shared" si="16"/>
        <v>0</v>
      </c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</row>
    <row r="62" spans="1:43" s="116" customFormat="1" ht="22.5" customHeight="1">
      <c r="A62" s="218" t="s">
        <v>55</v>
      </c>
      <c r="B62" s="176" t="s">
        <v>251</v>
      </c>
      <c r="C62" s="220">
        <v>0</v>
      </c>
      <c r="D62" s="173" t="s">
        <v>29</v>
      </c>
      <c r="E62" s="176" t="s">
        <v>258</v>
      </c>
      <c r="F62" s="220">
        <v>240</v>
      </c>
      <c r="G62" s="221" t="s">
        <v>20</v>
      </c>
      <c r="H62" s="222"/>
      <c r="I62" s="222"/>
      <c r="J62" s="35">
        <f t="shared" si="15"/>
        <v>89.866990000000001</v>
      </c>
      <c r="K62" s="35">
        <f t="shared" si="16"/>
        <v>0</v>
      </c>
      <c r="L62" s="35">
        <f t="shared" si="16"/>
        <v>0</v>
      </c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</row>
    <row r="63" spans="1:43" s="116" customFormat="1" ht="20.25" customHeight="1">
      <c r="A63" s="223" t="s">
        <v>56</v>
      </c>
      <c r="B63" s="176" t="s">
        <v>251</v>
      </c>
      <c r="C63" s="220">
        <v>0</v>
      </c>
      <c r="D63" s="173" t="s">
        <v>29</v>
      </c>
      <c r="E63" s="219">
        <v>43040</v>
      </c>
      <c r="F63" s="220">
        <v>240</v>
      </c>
      <c r="G63" s="221" t="s">
        <v>20</v>
      </c>
      <c r="H63" s="222" t="s">
        <v>29</v>
      </c>
      <c r="I63" s="222"/>
      <c r="J63" s="35">
        <f t="shared" si="15"/>
        <v>89.866990000000001</v>
      </c>
      <c r="K63" s="35">
        <f t="shared" si="16"/>
        <v>0</v>
      </c>
      <c r="L63" s="35">
        <f t="shared" si="16"/>
        <v>0</v>
      </c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</row>
    <row r="64" spans="1:43" s="116" customFormat="1" ht="40.5" customHeight="1">
      <c r="A64" s="224" t="s">
        <v>73</v>
      </c>
      <c r="B64" s="225" t="s">
        <v>251</v>
      </c>
      <c r="C64" s="226">
        <v>0</v>
      </c>
      <c r="D64" s="196" t="s">
        <v>29</v>
      </c>
      <c r="E64" s="227">
        <v>43040</v>
      </c>
      <c r="F64" s="226">
        <v>240</v>
      </c>
      <c r="G64" s="228" t="s">
        <v>20</v>
      </c>
      <c r="H64" s="229" t="s">
        <v>29</v>
      </c>
      <c r="I64" s="229" t="s">
        <v>93</v>
      </c>
      <c r="J64" s="88">
        <f>'Прил 2'!J106</f>
        <v>89.866990000000001</v>
      </c>
      <c r="K64" s="88">
        <f>'Прил 2'!K106</f>
        <v>0</v>
      </c>
      <c r="L64" s="88">
        <f>'Прил 2'!L106</f>
        <v>0</v>
      </c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</row>
    <row r="65" spans="1:43" s="116" customFormat="1" ht="142.5" customHeight="1">
      <c r="A65" s="10" t="s">
        <v>256</v>
      </c>
      <c r="B65" s="176" t="s">
        <v>251</v>
      </c>
      <c r="C65" s="220">
        <v>0</v>
      </c>
      <c r="D65" s="173" t="s">
        <v>18</v>
      </c>
      <c r="E65" s="220"/>
      <c r="F65" s="220"/>
      <c r="G65" s="222"/>
      <c r="H65" s="222"/>
      <c r="I65" s="222"/>
      <c r="J65" s="35">
        <f>J66+J72</f>
        <v>390.13301000000001</v>
      </c>
      <c r="K65" s="35">
        <f t="shared" ref="K65:L65" si="17">K66+K72</f>
        <v>0</v>
      </c>
      <c r="L65" s="35">
        <f t="shared" si="17"/>
        <v>0</v>
      </c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</row>
    <row r="66" spans="1:43" s="116" customFormat="1" ht="22.5" customHeight="1">
      <c r="A66" s="217" t="s">
        <v>146</v>
      </c>
      <c r="B66" s="176" t="s">
        <v>251</v>
      </c>
      <c r="C66" s="220">
        <v>0</v>
      </c>
      <c r="D66" s="173" t="s">
        <v>18</v>
      </c>
      <c r="E66" s="176" t="s">
        <v>258</v>
      </c>
      <c r="F66" s="173"/>
      <c r="G66" s="173"/>
      <c r="H66" s="173"/>
      <c r="I66" s="173"/>
      <c r="J66" s="35">
        <f>J67</f>
        <v>210.13301000000001</v>
      </c>
      <c r="K66" s="35">
        <f t="shared" ref="K66:L70" si="18">K67</f>
        <v>0</v>
      </c>
      <c r="L66" s="35">
        <f t="shared" si="18"/>
        <v>0</v>
      </c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</row>
    <row r="67" spans="1:43" s="116" customFormat="1" ht="37.5" customHeight="1">
      <c r="A67" s="217" t="s">
        <v>104</v>
      </c>
      <c r="B67" s="176" t="s">
        <v>251</v>
      </c>
      <c r="C67" s="220">
        <v>0</v>
      </c>
      <c r="D67" s="173" t="s">
        <v>18</v>
      </c>
      <c r="E67" s="176" t="s">
        <v>258</v>
      </c>
      <c r="F67" s="173" t="s">
        <v>106</v>
      </c>
      <c r="G67" s="173"/>
      <c r="H67" s="173"/>
      <c r="I67" s="173"/>
      <c r="J67" s="35">
        <f>J68</f>
        <v>210.13301000000001</v>
      </c>
      <c r="K67" s="35">
        <f t="shared" si="18"/>
        <v>0</v>
      </c>
      <c r="L67" s="35">
        <f t="shared" si="18"/>
        <v>0</v>
      </c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</row>
    <row r="68" spans="1:43" s="116" customFormat="1" ht="35.25" customHeight="1">
      <c r="A68" s="217" t="s">
        <v>105</v>
      </c>
      <c r="B68" s="176" t="s">
        <v>251</v>
      </c>
      <c r="C68" s="220">
        <v>0</v>
      </c>
      <c r="D68" s="173" t="s">
        <v>18</v>
      </c>
      <c r="E68" s="176" t="s">
        <v>258</v>
      </c>
      <c r="F68" s="173" t="s">
        <v>107</v>
      </c>
      <c r="G68" s="173"/>
      <c r="H68" s="173"/>
      <c r="I68" s="173"/>
      <c r="J68" s="35">
        <f>J69</f>
        <v>210.13301000000001</v>
      </c>
      <c r="K68" s="35">
        <f t="shared" si="18"/>
        <v>0</v>
      </c>
      <c r="L68" s="35">
        <f t="shared" si="18"/>
        <v>0</v>
      </c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</row>
    <row r="69" spans="1:43" s="116" customFormat="1" ht="18" customHeight="1">
      <c r="A69" s="218" t="s">
        <v>55</v>
      </c>
      <c r="B69" s="176" t="s">
        <v>251</v>
      </c>
      <c r="C69" s="220">
        <v>0</v>
      </c>
      <c r="D69" s="173" t="s">
        <v>18</v>
      </c>
      <c r="E69" s="176" t="s">
        <v>258</v>
      </c>
      <c r="F69" s="220">
        <v>240</v>
      </c>
      <c r="G69" s="221" t="s">
        <v>20</v>
      </c>
      <c r="H69" s="222"/>
      <c r="I69" s="222"/>
      <c r="J69" s="35">
        <f>J70</f>
        <v>210.13301000000001</v>
      </c>
      <c r="K69" s="35">
        <f t="shared" si="18"/>
        <v>0</v>
      </c>
      <c r="L69" s="35">
        <f t="shared" si="18"/>
        <v>0</v>
      </c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</row>
    <row r="70" spans="1:43" s="116" customFormat="1" ht="15.75" customHeight="1">
      <c r="A70" s="223" t="s">
        <v>56</v>
      </c>
      <c r="B70" s="176" t="s">
        <v>251</v>
      </c>
      <c r="C70" s="220">
        <v>0</v>
      </c>
      <c r="D70" s="173" t="s">
        <v>18</v>
      </c>
      <c r="E70" s="219">
        <v>43040</v>
      </c>
      <c r="F70" s="220">
        <v>240</v>
      </c>
      <c r="G70" s="221" t="s">
        <v>20</v>
      </c>
      <c r="H70" s="222" t="s">
        <v>29</v>
      </c>
      <c r="I70" s="222"/>
      <c r="J70" s="35">
        <f>J71</f>
        <v>210.13301000000001</v>
      </c>
      <c r="K70" s="35">
        <f t="shared" si="18"/>
        <v>0</v>
      </c>
      <c r="L70" s="35">
        <f t="shared" si="18"/>
        <v>0</v>
      </c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</row>
    <row r="71" spans="1:43" s="116" customFormat="1" ht="40.5" customHeight="1">
      <c r="A71" s="224" t="s">
        <v>73</v>
      </c>
      <c r="B71" s="225" t="s">
        <v>251</v>
      </c>
      <c r="C71" s="226">
        <v>0</v>
      </c>
      <c r="D71" s="196" t="s">
        <v>18</v>
      </c>
      <c r="E71" s="227">
        <v>43040</v>
      </c>
      <c r="F71" s="226">
        <v>240</v>
      </c>
      <c r="G71" s="228" t="s">
        <v>20</v>
      </c>
      <c r="H71" s="229" t="s">
        <v>29</v>
      </c>
      <c r="I71" s="229" t="s">
        <v>93</v>
      </c>
      <c r="J71" s="88">
        <f>'Прил 2'!J110</f>
        <v>210.13301000000001</v>
      </c>
      <c r="K71" s="88">
        <f>'Прил 2'!K110</f>
        <v>0</v>
      </c>
      <c r="L71" s="88">
        <f>'Прил 2'!L110</f>
        <v>0</v>
      </c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</row>
    <row r="72" spans="1:43" s="116" customFormat="1" ht="40.5" customHeight="1">
      <c r="A72" s="10" t="s">
        <v>254</v>
      </c>
      <c r="B72" s="176" t="s">
        <v>251</v>
      </c>
      <c r="C72" s="220">
        <v>0</v>
      </c>
      <c r="D72" s="173" t="s">
        <v>18</v>
      </c>
      <c r="E72" s="220">
        <v>44206</v>
      </c>
      <c r="F72" s="220"/>
      <c r="G72" s="222"/>
      <c r="H72" s="222"/>
      <c r="I72" s="222"/>
      <c r="J72" s="35">
        <f>J73</f>
        <v>180</v>
      </c>
      <c r="K72" s="35">
        <f t="shared" ref="K72:L76" si="19">K73</f>
        <v>0</v>
      </c>
      <c r="L72" s="35">
        <f t="shared" si="19"/>
        <v>0</v>
      </c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</row>
    <row r="73" spans="1:43" s="116" customFormat="1" ht="40.5" customHeight="1">
      <c r="A73" s="217" t="s">
        <v>104</v>
      </c>
      <c r="B73" s="176" t="s">
        <v>251</v>
      </c>
      <c r="C73" s="220">
        <v>0</v>
      </c>
      <c r="D73" s="173" t="s">
        <v>18</v>
      </c>
      <c r="E73" s="176" t="s">
        <v>259</v>
      </c>
      <c r="F73" s="173" t="s">
        <v>106</v>
      </c>
      <c r="G73" s="173"/>
      <c r="H73" s="173"/>
      <c r="I73" s="173"/>
      <c r="J73" s="35">
        <f>J74</f>
        <v>180</v>
      </c>
      <c r="K73" s="35">
        <f t="shared" si="19"/>
        <v>0</v>
      </c>
      <c r="L73" s="35">
        <f t="shared" si="19"/>
        <v>0</v>
      </c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</row>
    <row r="74" spans="1:43" s="116" customFormat="1" ht="40.5" customHeight="1">
      <c r="A74" s="217" t="s">
        <v>105</v>
      </c>
      <c r="B74" s="176" t="s">
        <v>251</v>
      </c>
      <c r="C74" s="220">
        <v>0</v>
      </c>
      <c r="D74" s="173" t="s">
        <v>18</v>
      </c>
      <c r="E74" s="176" t="s">
        <v>259</v>
      </c>
      <c r="F74" s="173" t="s">
        <v>107</v>
      </c>
      <c r="G74" s="173"/>
      <c r="H74" s="173"/>
      <c r="I74" s="173"/>
      <c r="J74" s="35">
        <f>J75</f>
        <v>180</v>
      </c>
      <c r="K74" s="35">
        <f t="shared" si="19"/>
        <v>0</v>
      </c>
      <c r="L74" s="35">
        <f t="shared" si="19"/>
        <v>0</v>
      </c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</row>
    <row r="75" spans="1:43" s="116" customFormat="1" ht="19.5" customHeight="1">
      <c r="A75" s="218" t="s">
        <v>55</v>
      </c>
      <c r="B75" s="176" t="s">
        <v>251</v>
      </c>
      <c r="C75" s="220">
        <v>0</v>
      </c>
      <c r="D75" s="173" t="s">
        <v>18</v>
      </c>
      <c r="E75" s="176" t="s">
        <v>259</v>
      </c>
      <c r="F75" s="220">
        <v>240</v>
      </c>
      <c r="G75" s="221" t="s">
        <v>20</v>
      </c>
      <c r="H75" s="222"/>
      <c r="I75" s="222"/>
      <c r="J75" s="35">
        <f>J76</f>
        <v>180</v>
      </c>
      <c r="K75" s="35">
        <f t="shared" si="19"/>
        <v>0</v>
      </c>
      <c r="L75" s="35">
        <f t="shared" si="19"/>
        <v>0</v>
      </c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</row>
    <row r="76" spans="1:43" s="116" customFormat="1" ht="19.5" customHeight="1">
      <c r="A76" s="223" t="s">
        <v>56</v>
      </c>
      <c r="B76" s="176" t="s">
        <v>251</v>
      </c>
      <c r="C76" s="220">
        <v>0</v>
      </c>
      <c r="D76" s="173" t="s">
        <v>18</v>
      </c>
      <c r="E76" s="219">
        <v>44206</v>
      </c>
      <c r="F76" s="220">
        <v>240</v>
      </c>
      <c r="G76" s="221" t="s">
        <v>20</v>
      </c>
      <c r="H76" s="222" t="s">
        <v>29</v>
      </c>
      <c r="I76" s="222"/>
      <c r="J76" s="35">
        <f>J77</f>
        <v>180</v>
      </c>
      <c r="K76" s="35">
        <f t="shared" si="19"/>
        <v>0</v>
      </c>
      <c r="L76" s="35">
        <f t="shared" si="19"/>
        <v>0</v>
      </c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</row>
    <row r="77" spans="1:43" s="116" customFormat="1" ht="40.5" customHeight="1">
      <c r="A77" s="224" t="s">
        <v>73</v>
      </c>
      <c r="B77" s="225" t="s">
        <v>251</v>
      </c>
      <c r="C77" s="226">
        <v>0</v>
      </c>
      <c r="D77" s="196" t="s">
        <v>18</v>
      </c>
      <c r="E77" s="227">
        <v>44206</v>
      </c>
      <c r="F77" s="226">
        <v>240</v>
      </c>
      <c r="G77" s="228" t="s">
        <v>20</v>
      </c>
      <c r="H77" s="229" t="s">
        <v>29</v>
      </c>
      <c r="I77" s="229" t="s">
        <v>93</v>
      </c>
      <c r="J77" s="88">
        <f>'Прил 2'!J113</f>
        <v>180</v>
      </c>
      <c r="K77" s="88">
        <f>'Прил 2'!K113</f>
        <v>0</v>
      </c>
      <c r="L77" s="88">
        <f>'Прил 2'!L113</f>
        <v>0</v>
      </c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</row>
    <row r="78" spans="1:43" s="116" customFormat="1" ht="31.5" customHeight="1">
      <c r="A78" s="73" t="s">
        <v>231</v>
      </c>
      <c r="B78" s="6" t="s">
        <v>228</v>
      </c>
      <c r="C78" s="7"/>
      <c r="D78" s="7"/>
      <c r="E78" s="7"/>
      <c r="F78" s="98"/>
      <c r="G78" s="83"/>
      <c r="H78" s="83"/>
      <c r="I78" s="83"/>
      <c r="J78" s="35">
        <f t="shared" ref="J78:J83" si="20">J79</f>
        <v>0.5</v>
      </c>
      <c r="K78" s="35">
        <f t="shared" ref="K78:L83" si="21">K79</f>
        <v>0.5</v>
      </c>
      <c r="L78" s="35">
        <f t="shared" si="21"/>
        <v>0.5</v>
      </c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</row>
    <row r="79" spans="1:43" s="116" customFormat="1" ht="34.5" customHeight="1">
      <c r="A79" s="73" t="s">
        <v>229</v>
      </c>
      <c r="B79" s="6" t="s">
        <v>228</v>
      </c>
      <c r="C79" s="7" t="s">
        <v>35</v>
      </c>
      <c r="D79" s="7" t="s">
        <v>35</v>
      </c>
      <c r="E79" s="7" t="s">
        <v>230</v>
      </c>
      <c r="F79" s="98"/>
      <c r="G79" s="83"/>
      <c r="H79" s="83"/>
      <c r="I79" s="83"/>
      <c r="J79" s="35">
        <f t="shared" si="20"/>
        <v>0.5</v>
      </c>
      <c r="K79" s="35">
        <f t="shared" si="21"/>
        <v>0.5</v>
      </c>
      <c r="L79" s="35">
        <f t="shared" si="21"/>
        <v>0.5</v>
      </c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</row>
    <row r="80" spans="1:43" s="116" customFormat="1" ht="36" customHeight="1">
      <c r="A80" s="73" t="s">
        <v>104</v>
      </c>
      <c r="B80" s="6" t="s">
        <v>228</v>
      </c>
      <c r="C80" s="6" t="s">
        <v>35</v>
      </c>
      <c r="D80" s="6" t="s">
        <v>37</v>
      </c>
      <c r="E80" s="6" t="s">
        <v>230</v>
      </c>
      <c r="F80" s="6" t="s">
        <v>106</v>
      </c>
      <c r="G80" s="83"/>
      <c r="H80" s="83"/>
      <c r="I80" s="83"/>
      <c r="J80" s="35">
        <f t="shared" si="20"/>
        <v>0.5</v>
      </c>
      <c r="K80" s="35">
        <f t="shared" si="21"/>
        <v>0.5</v>
      </c>
      <c r="L80" s="35">
        <f t="shared" si="21"/>
        <v>0.5</v>
      </c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</row>
    <row r="81" spans="1:43" s="116" customFormat="1" ht="33" customHeight="1">
      <c r="A81" s="73" t="s">
        <v>105</v>
      </c>
      <c r="B81" s="6" t="s">
        <v>228</v>
      </c>
      <c r="C81" s="6" t="s">
        <v>35</v>
      </c>
      <c r="D81" s="6" t="s">
        <v>37</v>
      </c>
      <c r="E81" s="6" t="s">
        <v>230</v>
      </c>
      <c r="F81" s="6" t="s">
        <v>107</v>
      </c>
      <c r="G81" s="83"/>
      <c r="H81" s="83"/>
      <c r="I81" s="83"/>
      <c r="J81" s="35">
        <f t="shared" si="20"/>
        <v>0.5</v>
      </c>
      <c r="K81" s="35">
        <f t="shared" si="21"/>
        <v>0.5</v>
      </c>
      <c r="L81" s="35">
        <f t="shared" si="21"/>
        <v>0.5</v>
      </c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</row>
    <row r="82" spans="1:43" s="116" customFormat="1" ht="17.25" customHeight="1">
      <c r="A82" s="118" t="s">
        <v>16</v>
      </c>
      <c r="B82" s="6" t="s">
        <v>228</v>
      </c>
      <c r="C82" s="6" t="s">
        <v>35</v>
      </c>
      <c r="D82" s="6" t="s">
        <v>37</v>
      </c>
      <c r="E82" s="6" t="s">
        <v>230</v>
      </c>
      <c r="F82" s="6" t="s">
        <v>107</v>
      </c>
      <c r="G82" s="7" t="s">
        <v>17</v>
      </c>
      <c r="H82" s="83"/>
      <c r="I82" s="83"/>
      <c r="J82" s="35">
        <f t="shared" si="20"/>
        <v>0.5</v>
      </c>
      <c r="K82" s="35">
        <f t="shared" si="21"/>
        <v>0.5</v>
      </c>
      <c r="L82" s="35">
        <f t="shared" si="21"/>
        <v>0.5</v>
      </c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</row>
    <row r="83" spans="1:43" s="116" customFormat="1" ht="18.75" customHeight="1">
      <c r="A83" s="118" t="s">
        <v>210</v>
      </c>
      <c r="B83" s="6" t="s">
        <v>228</v>
      </c>
      <c r="C83" s="6" t="s">
        <v>35</v>
      </c>
      <c r="D83" s="6" t="s">
        <v>37</v>
      </c>
      <c r="E83" s="6" t="s">
        <v>230</v>
      </c>
      <c r="F83" s="6" t="s">
        <v>107</v>
      </c>
      <c r="G83" s="7" t="s">
        <v>17</v>
      </c>
      <c r="H83" s="7" t="s">
        <v>32</v>
      </c>
      <c r="I83" s="83"/>
      <c r="J83" s="35">
        <f t="shared" si="20"/>
        <v>0.5</v>
      </c>
      <c r="K83" s="35">
        <f t="shared" si="21"/>
        <v>0.5</v>
      </c>
      <c r="L83" s="35">
        <f t="shared" si="21"/>
        <v>0.5</v>
      </c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</row>
    <row r="84" spans="1:43" s="116" customFormat="1" ht="40.5" customHeight="1">
      <c r="A84" s="120" t="s">
        <v>73</v>
      </c>
      <c r="B84" s="182" t="s">
        <v>228</v>
      </c>
      <c r="C84" s="66" t="s">
        <v>35</v>
      </c>
      <c r="D84" s="83" t="s">
        <v>37</v>
      </c>
      <c r="E84" s="94">
        <v>42300</v>
      </c>
      <c r="F84" s="66" t="s">
        <v>107</v>
      </c>
      <c r="G84" s="210" t="s">
        <v>17</v>
      </c>
      <c r="H84" s="211" t="s">
        <v>32</v>
      </c>
      <c r="I84" s="83" t="s">
        <v>93</v>
      </c>
      <c r="J84" s="88">
        <f>'Прил 2'!J58</f>
        <v>0.5</v>
      </c>
      <c r="K84" s="88">
        <f>'Прил 2'!K58</f>
        <v>0.5</v>
      </c>
      <c r="L84" s="88">
        <f>'Прил 2'!L58</f>
        <v>0.5</v>
      </c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</row>
    <row r="85" spans="1:43" ht="20.25" customHeight="1">
      <c r="A85" s="70" t="s">
        <v>147</v>
      </c>
      <c r="B85" s="6" t="s">
        <v>34</v>
      </c>
      <c r="C85" s="6"/>
      <c r="D85" s="7"/>
      <c r="E85" s="7"/>
      <c r="F85" s="7"/>
      <c r="G85" s="6"/>
      <c r="H85" s="6"/>
      <c r="I85" s="117"/>
      <c r="J85" s="35">
        <f>J86+J99</f>
        <v>2597.0674800000002</v>
      </c>
      <c r="K85" s="35">
        <f>K86+K99</f>
        <v>968.74120999999991</v>
      </c>
      <c r="L85" s="35">
        <f>L86+L99</f>
        <v>962.88945000000012</v>
      </c>
    </row>
    <row r="86" spans="1:43" ht="15.75">
      <c r="A86" s="118" t="s">
        <v>139</v>
      </c>
      <c r="B86" s="6">
        <v>65</v>
      </c>
      <c r="C86" s="6">
        <v>1</v>
      </c>
      <c r="D86" s="66"/>
      <c r="E86" s="66"/>
      <c r="F86" s="66"/>
      <c r="G86" s="6"/>
      <c r="H86" s="6"/>
      <c r="I86" s="117"/>
      <c r="J86" s="35">
        <f>J87+J93</f>
        <v>667.9</v>
      </c>
      <c r="K86" s="35">
        <f t="shared" ref="K86:L86" si="22">K87</f>
        <v>356.8</v>
      </c>
      <c r="L86" s="35">
        <f t="shared" si="22"/>
        <v>356.8</v>
      </c>
    </row>
    <row r="87" spans="1:43" ht="31.5">
      <c r="A87" s="118" t="s">
        <v>36</v>
      </c>
      <c r="B87" s="7" t="s">
        <v>34</v>
      </c>
      <c r="C87" s="7" t="s">
        <v>24</v>
      </c>
      <c r="D87" s="7" t="s">
        <v>37</v>
      </c>
      <c r="E87" s="7" t="s">
        <v>38</v>
      </c>
      <c r="F87" s="7"/>
      <c r="G87" s="7"/>
      <c r="H87" s="7"/>
      <c r="I87" s="7"/>
      <c r="J87" s="35">
        <f>J90</f>
        <v>377.9</v>
      </c>
      <c r="K87" s="35">
        <f>K90</f>
        <v>356.8</v>
      </c>
      <c r="L87" s="35">
        <f>L90</f>
        <v>356.8</v>
      </c>
    </row>
    <row r="88" spans="1:43" ht="63">
      <c r="A88" s="74" t="s">
        <v>108</v>
      </c>
      <c r="B88" s="6">
        <v>65</v>
      </c>
      <c r="C88" s="6">
        <v>1</v>
      </c>
      <c r="D88" s="7" t="s">
        <v>37</v>
      </c>
      <c r="E88" s="6">
        <v>41150</v>
      </c>
      <c r="F88" s="7" t="s">
        <v>110</v>
      </c>
      <c r="G88" s="7"/>
      <c r="H88" s="7"/>
      <c r="I88" s="7"/>
      <c r="J88" s="35">
        <f>J89</f>
        <v>377.9</v>
      </c>
      <c r="K88" s="35">
        <f t="shared" ref="K88:L88" si="23">K89</f>
        <v>356.8</v>
      </c>
      <c r="L88" s="35">
        <f t="shared" si="23"/>
        <v>356.8</v>
      </c>
    </row>
    <row r="89" spans="1:43" ht="31.5">
      <c r="A89" s="74" t="s">
        <v>109</v>
      </c>
      <c r="B89" s="6">
        <v>65</v>
      </c>
      <c r="C89" s="6">
        <v>1</v>
      </c>
      <c r="D89" s="7" t="s">
        <v>37</v>
      </c>
      <c r="E89" s="6">
        <v>41150</v>
      </c>
      <c r="F89" s="7" t="s">
        <v>111</v>
      </c>
      <c r="G89" s="7"/>
      <c r="H89" s="7"/>
      <c r="I89" s="7"/>
      <c r="J89" s="35">
        <f>J90</f>
        <v>377.9</v>
      </c>
      <c r="K89" s="35">
        <f t="shared" ref="K89:L89" si="24">K90</f>
        <v>356.8</v>
      </c>
      <c r="L89" s="35">
        <f t="shared" si="24"/>
        <v>356.8</v>
      </c>
    </row>
    <row r="90" spans="1:43" ht="15.75">
      <c r="A90" s="118" t="s">
        <v>16</v>
      </c>
      <c r="B90" s="6">
        <v>65</v>
      </c>
      <c r="C90" s="6">
        <v>1</v>
      </c>
      <c r="D90" s="7" t="s">
        <v>37</v>
      </c>
      <c r="E90" s="6">
        <v>41150</v>
      </c>
      <c r="F90" s="6" t="s">
        <v>111</v>
      </c>
      <c r="G90" s="6" t="s">
        <v>17</v>
      </c>
      <c r="H90" s="6"/>
      <c r="I90" s="7"/>
      <c r="J90" s="35">
        <f>J91</f>
        <v>377.9</v>
      </c>
      <c r="K90" s="35">
        <f t="shared" ref="K90:L91" si="25">K91</f>
        <v>356.8</v>
      </c>
      <c r="L90" s="35">
        <f t="shared" si="25"/>
        <v>356.8</v>
      </c>
    </row>
    <row r="91" spans="1:43" ht="31.5">
      <c r="A91" s="118" t="s">
        <v>33</v>
      </c>
      <c r="B91" s="6">
        <v>65</v>
      </c>
      <c r="C91" s="6">
        <v>1</v>
      </c>
      <c r="D91" s="7" t="s">
        <v>37</v>
      </c>
      <c r="E91" s="6">
        <v>41150</v>
      </c>
      <c r="F91" s="6" t="s">
        <v>111</v>
      </c>
      <c r="G91" s="6" t="s">
        <v>17</v>
      </c>
      <c r="H91" s="6" t="s">
        <v>28</v>
      </c>
      <c r="I91" s="7"/>
      <c r="J91" s="35">
        <f>J92</f>
        <v>377.9</v>
      </c>
      <c r="K91" s="35">
        <f t="shared" si="25"/>
        <v>356.8</v>
      </c>
      <c r="L91" s="35">
        <f t="shared" si="25"/>
        <v>356.8</v>
      </c>
    </row>
    <row r="92" spans="1:43" ht="31.5">
      <c r="A92" s="120" t="s">
        <v>73</v>
      </c>
      <c r="B92" s="66">
        <v>65</v>
      </c>
      <c r="C92" s="66">
        <v>1</v>
      </c>
      <c r="D92" s="83" t="s">
        <v>37</v>
      </c>
      <c r="E92" s="66" t="s">
        <v>38</v>
      </c>
      <c r="F92" s="66" t="s">
        <v>111</v>
      </c>
      <c r="G92" s="66" t="s">
        <v>17</v>
      </c>
      <c r="H92" s="66" t="s">
        <v>28</v>
      </c>
      <c r="I92" s="83" t="s">
        <v>93</v>
      </c>
      <c r="J92" s="88">
        <f>'Прил 2'!J15</f>
        <v>377.9</v>
      </c>
      <c r="K92" s="88">
        <f>'Прил 2'!K15</f>
        <v>356.8</v>
      </c>
      <c r="L92" s="88">
        <f>'Прил 2'!L15</f>
        <v>356.8</v>
      </c>
    </row>
    <row r="93" spans="1:43" ht="47.25">
      <c r="A93" s="8" t="s">
        <v>198</v>
      </c>
      <c r="B93" s="90" t="s">
        <v>34</v>
      </c>
      <c r="C93" s="6" t="s">
        <v>24</v>
      </c>
      <c r="D93" s="7" t="s">
        <v>37</v>
      </c>
      <c r="E93" s="71" t="s">
        <v>199</v>
      </c>
      <c r="F93" s="6"/>
      <c r="G93" s="6"/>
      <c r="H93" s="6"/>
      <c r="I93" s="7"/>
      <c r="J93" s="35">
        <f>J94</f>
        <v>290</v>
      </c>
      <c r="K93" s="35">
        <f t="shared" ref="K93:L97" si="26">K94</f>
        <v>0</v>
      </c>
      <c r="L93" s="35">
        <f t="shared" si="26"/>
        <v>0</v>
      </c>
    </row>
    <row r="94" spans="1:43" ht="63">
      <c r="A94" s="175" t="s">
        <v>108</v>
      </c>
      <c r="B94" s="90" t="s">
        <v>34</v>
      </c>
      <c r="C94" s="6" t="s">
        <v>24</v>
      </c>
      <c r="D94" s="7" t="s">
        <v>37</v>
      </c>
      <c r="E94" s="71" t="s">
        <v>199</v>
      </c>
      <c r="F94" s="6" t="s">
        <v>110</v>
      </c>
      <c r="G94" s="6"/>
      <c r="H94" s="6"/>
      <c r="I94" s="7"/>
      <c r="J94" s="35">
        <f>J95</f>
        <v>290</v>
      </c>
      <c r="K94" s="35">
        <f t="shared" si="26"/>
        <v>0</v>
      </c>
      <c r="L94" s="35">
        <f t="shared" si="26"/>
        <v>0</v>
      </c>
    </row>
    <row r="95" spans="1:43" ht="31.5">
      <c r="A95" s="175" t="s">
        <v>109</v>
      </c>
      <c r="B95" s="90" t="s">
        <v>34</v>
      </c>
      <c r="C95" s="6" t="s">
        <v>24</v>
      </c>
      <c r="D95" s="7" t="s">
        <v>37</v>
      </c>
      <c r="E95" s="71" t="s">
        <v>199</v>
      </c>
      <c r="F95" s="6" t="s">
        <v>111</v>
      </c>
      <c r="G95" s="6"/>
      <c r="H95" s="6"/>
      <c r="I95" s="7"/>
      <c r="J95" s="35">
        <f>J96</f>
        <v>290</v>
      </c>
      <c r="K95" s="35">
        <f t="shared" si="26"/>
        <v>0</v>
      </c>
      <c r="L95" s="35">
        <f t="shared" si="26"/>
        <v>0</v>
      </c>
    </row>
    <row r="96" spans="1:43" ht="15.75">
      <c r="A96" s="178" t="s">
        <v>16</v>
      </c>
      <c r="B96" s="90" t="s">
        <v>34</v>
      </c>
      <c r="C96" s="6" t="s">
        <v>24</v>
      </c>
      <c r="D96" s="7" t="s">
        <v>37</v>
      </c>
      <c r="E96" s="71" t="s">
        <v>199</v>
      </c>
      <c r="F96" s="6" t="s">
        <v>111</v>
      </c>
      <c r="G96" s="6" t="s">
        <v>17</v>
      </c>
      <c r="H96" s="6"/>
      <c r="I96" s="7"/>
      <c r="J96" s="35">
        <f>J97</f>
        <v>290</v>
      </c>
      <c r="K96" s="35">
        <f t="shared" si="26"/>
        <v>0</v>
      </c>
      <c r="L96" s="35">
        <f t="shared" si="26"/>
        <v>0</v>
      </c>
    </row>
    <row r="97" spans="1:12" ht="31.5">
      <c r="A97" s="178" t="s">
        <v>33</v>
      </c>
      <c r="B97" s="90" t="s">
        <v>34</v>
      </c>
      <c r="C97" s="6" t="s">
        <v>24</v>
      </c>
      <c r="D97" s="7" t="s">
        <v>37</v>
      </c>
      <c r="E97" s="71" t="s">
        <v>199</v>
      </c>
      <c r="F97" s="6" t="s">
        <v>111</v>
      </c>
      <c r="G97" s="6" t="s">
        <v>17</v>
      </c>
      <c r="H97" s="6" t="s">
        <v>28</v>
      </c>
      <c r="I97" s="7"/>
      <c r="J97" s="35">
        <f>J98</f>
        <v>290</v>
      </c>
      <c r="K97" s="35">
        <f t="shared" si="26"/>
        <v>0</v>
      </c>
      <c r="L97" s="35">
        <f t="shared" si="26"/>
        <v>0</v>
      </c>
    </row>
    <row r="98" spans="1:12" ht="31.5">
      <c r="A98" s="120" t="s">
        <v>73</v>
      </c>
      <c r="B98" s="89" t="s">
        <v>34</v>
      </c>
      <c r="C98" s="66" t="s">
        <v>24</v>
      </c>
      <c r="D98" s="83" t="s">
        <v>37</v>
      </c>
      <c r="E98" s="69" t="s">
        <v>199</v>
      </c>
      <c r="F98" s="66" t="s">
        <v>111</v>
      </c>
      <c r="G98" s="66" t="s">
        <v>17</v>
      </c>
      <c r="H98" s="66" t="s">
        <v>28</v>
      </c>
      <c r="I98" s="83" t="s">
        <v>93</v>
      </c>
      <c r="J98" s="88">
        <f>'Прил 2'!J18</f>
        <v>290</v>
      </c>
      <c r="K98" s="88">
        <f>'Прил 2'!K18</f>
        <v>0</v>
      </c>
      <c r="L98" s="88">
        <f>'Прил 2'!L18</f>
        <v>0</v>
      </c>
    </row>
    <row r="99" spans="1:12" ht="31.5">
      <c r="A99" s="118" t="s">
        <v>144</v>
      </c>
      <c r="B99" s="6" t="s">
        <v>34</v>
      </c>
      <c r="C99" s="6" t="s">
        <v>25</v>
      </c>
      <c r="D99" s="7"/>
      <c r="E99" s="6"/>
      <c r="F99" s="6"/>
      <c r="G99" s="6"/>
      <c r="H99" s="6"/>
      <c r="I99" s="7"/>
      <c r="J99" s="35">
        <f>J100+J106+J117</f>
        <v>1929.1674800000001</v>
      </c>
      <c r="K99" s="35">
        <f t="shared" ref="K99:L99" si="27">K100+K106</f>
        <v>611.94120999999996</v>
      </c>
      <c r="L99" s="35">
        <f t="shared" si="27"/>
        <v>606.08945000000006</v>
      </c>
    </row>
    <row r="100" spans="1:12" ht="30.75" customHeight="1">
      <c r="A100" s="118" t="s">
        <v>39</v>
      </c>
      <c r="B100" s="6" t="s">
        <v>34</v>
      </c>
      <c r="C100" s="6" t="s">
        <v>25</v>
      </c>
      <c r="D100" s="7" t="s">
        <v>37</v>
      </c>
      <c r="E100" s="6" t="s">
        <v>40</v>
      </c>
      <c r="F100" s="6"/>
      <c r="G100" s="6"/>
      <c r="H100" s="6"/>
      <c r="I100" s="7"/>
      <c r="J100" s="35">
        <f>J101</f>
        <v>568.45000000000005</v>
      </c>
      <c r="K100" s="35">
        <f>K103</f>
        <v>531.94120999999996</v>
      </c>
      <c r="L100" s="35">
        <f>L103</f>
        <v>526.08945000000006</v>
      </c>
    </row>
    <row r="101" spans="1:12" ht="67.900000000000006" customHeight="1">
      <c r="A101" s="74" t="s">
        <v>108</v>
      </c>
      <c r="B101" s="6" t="s">
        <v>34</v>
      </c>
      <c r="C101" s="6" t="s">
        <v>25</v>
      </c>
      <c r="D101" s="7" t="s">
        <v>37</v>
      </c>
      <c r="E101" s="6" t="s">
        <v>40</v>
      </c>
      <c r="F101" s="6" t="s">
        <v>110</v>
      </c>
      <c r="G101" s="6"/>
      <c r="H101" s="6"/>
      <c r="I101" s="7"/>
      <c r="J101" s="35">
        <f>J102</f>
        <v>568.45000000000005</v>
      </c>
      <c r="K101" s="35">
        <f t="shared" ref="K101:L101" si="28">K102</f>
        <v>531.94120999999996</v>
      </c>
      <c r="L101" s="35">
        <f t="shared" si="28"/>
        <v>526.08945000000006</v>
      </c>
    </row>
    <row r="102" spans="1:12" ht="30.75" customHeight="1">
      <c r="A102" s="74" t="s">
        <v>109</v>
      </c>
      <c r="B102" s="6" t="s">
        <v>34</v>
      </c>
      <c r="C102" s="6" t="s">
        <v>25</v>
      </c>
      <c r="D102" s="7" t="s">
        <v>37</v>
      </c>
      <c r="E102" s="6" t="s">
        <v>40</v>
      </c>
      <c r="F102" s="6" t="s">
        <v>111</v>
      </c>
      <c r="G102" s="6"/>
      <c r="H102" s="6"/>
      <c r="I102" s="7"/>
      <c r="J102" s="35">
        <f>J103</f>
        <v>568.45000000000005</v>
      </c>
      <c r="K102" s="35">
        <f t="shared" ref="K102:L102" si="29">K103</f>
        <v>531.94120999999996</v>
      </c>
      <c r="L102" s="35">
        <f t="shared" si="29"/>
        <v>526.08945000000006</v>
      </c>
    </row>
    <row r="103" spans="1:12" ht="15.75">
      <c r="A103" s="118" t="s">
        <v>16</v>
      </c>
      <c r="B103" s="6" t="s">
        <v>34</v>
      </c>
      <c r="C103" s="6" t="s">
        <v>25</v>
      </c>
      <c r="D103" s="7" t="s">
        <v>37</v>
      </c>
      <c r="E103" s="6" t="s">
        <v>40</v>
      </c>
      <c r="F103" s="6" t="s">
        <v>111</v>
      </c>
      <c r="G103" s="6" t="s">
        <v>17</v>
      </c>
      <c r="H103" s="6"/>
      <c r="I103" s="7"/>
      <c r="J103" s="35">
        <f>J104</f>
        <v>568.45000000000005</v>
      </c>
      <c r="K103" s="35">
        <f t="shared" ref="K103:L104" si="30">K104</f>
        <v>531.94120999999996</v>
      </c>
      <c r="L103" s="35">
        <f t="shared" si="30"/>
        <v>526.08945000000006</v>
      </c>
    </row>
    <row r="104" spans="1:12" ht="54.6" customHeight="1">
      <c r="A104" s="118" t="s">
        <v>65</v>
      </c>
      <c r="B104" s="6" t="s">
        <v>34</v>
      </c>
      <c r="C104" s="7" t="s">
        <v>25</v>
      </c>
      <c r="D104" s="7" t="s">
        <v>37</v>
      </c>
      <c r="E104" s="7">
        <v>41110</v>
      </c>
      <c r="F104" s="7" t="s">
        <v>111</v>
      </c>
      <c r="G104" s="7" t="s">
        <v>17</v>
      </c>
      <c r="H104" s="7" t="s">
        <v>18</v>
      </c>
      <c r="I104" s="7"/>
      <c r="J104" s="35">
        <f>J105</f>
        <v>568.45000000000005</v>
      </c>
      <c r="K104" s="35">
        <f t="shared" si="30"/>
        <v>531.94120999999996</v>
      </c>
      <c r="L104" s="35">
        <f t="shared" si="30"/>
        <v>526.08945000000006</v>
      </c>
    </row>
    <row r="105" spans="1:12" ht="31.5">
      <c r="A105" s="120" t="s">
        <v>73</v>
      </c>
      <c r="B105" s="66" t="s">
        <v>34</v>
      </c>
      <c r="C105" s="83" t="s">
        <v>25</v>
      </c>
      <c r="D105" s="83" t="s">
        <v>37</v>
      </c>
      <c r="E105" s="83" t="s">
        <v>40</v>
      </c>
      <c r="F105" s="83" t="s">
        <v>111</v>
      </c>
      <c r="G105" s="66" t="s">
        <v>17</v>
      </c>
      <c r="H105" s="66" t="s">
        <v>18</v>
      </c>
      <c r="I105" s="83" t="s">
        <v>93</v>
      </c>
      <c r="J105" s="88">
        <f>'Прил 2'!J24</f>
        <v>568.45000000000005</v>
      </c>
      <c r="K105" s="88">
        <f>'Прил 2'!K24</f>
        <v>531.94120999999996</v>
      </c>
      <c r="L105" s="88">
        <f>'Прил 2'!L24</f>
        <v>526.08945000000006</v>
      </c>
    </row>
    <row r="106" spans="1:12" ht="31.5">
      <c r="A106" s="73" t="s">
        <v>234</v>
      </c>
      <c r="B106" s="7" t="s">
        <v>34</v>
      </c>
      <c r="C106" s="7" t="s">
        <v>25</v>
      </c>
      <c r="D106" s="7" t="s">
        <v>37</v>
      </c>
      <c r="E106" s="7" t="s">
        <v>41</v>
      </c>
      <c r="F106" s="7"/>
      <c r="G106" s="6"/>
      <c r="H106" s="6"/>
      <c r="I106" s="7"/>
      <c r="J106" s="35">
        <f>J109+J112</f>
        <v>402.03048000000001</v>
      </c>
      <c r="K106" s="35">
        <f t="shared" ref="K106:L106" si="31">K109+K112</f>
        <v>80</v>
      </c>
      <c r="L106" s="35">
        <f t="shared" si="31"/>
        <v>80</v>
      </c>
    </row>
    <row r="107" spans="1:12" ht="31.5">
      <c r="A107" s="73" t="s">
        <v>104</v>
      </c>
      <c r="B107" s="6" t="s">
        <v>34</v>
      </c>
      <c r="C107" s="7" t="s">
        <v>25</v>
      </c>
      <c r="D107" s="7" t="s">
        <v>37</v>
      </c>
      <c r="E107" s="7" t="s">
        <v>41</v>
      </c>
      <c r="F107" s="7" t="s">
        <v>106</v>
      </c>
      <c r="G107" s="6"/>
      <c r="H107" s="6"/>
      <c r="I107" s="7"/>
      <c r="J107" s="35">
        <f>J108</f>
        <v>372.03048000000001</v>
      </c>
      <c r="K107" s="35">
        <f t="shared" ref="K107:L107" si="32">K108</f>
        <v>50</v>
      </c>
      <c r="L107" s="35">
        <f t="shared" si="32"/>
        <v>50</v>
      </c>
    </row>
    <row r="108" spans="1:12" ht="31.5">
      <c r="A108" s="73" t="s">
        <v>105</v>
      </c>
      <c r="B108" s="6" t="s">
        <v>34</v>
      </c>
      <c r="C108" s="7" t="s">
        <v>25</v>
      </c>
      <c r="D108" s="7" t="s">
        <v>37</v>
      </c>
      <c r="E108" s="7" t="s">
        <v>41</v>
      </c>
      <c r="F108" s="7" t="s">
        <v>107</v>
      </c>
      <c r="G108" s="6"/>
      <c r="H108" s="6"/>
      <c r="I108" s="7"/>
      <c r="J108" s="35">
        <f>J109</f>
        <v>372.03048000000001</v>
      </c>
      <c r="K108" s="35">
        <f t="shared" ref="K108:L108" si="33">K109</f>
        <v>50</v>
      </c>
      <c r="L108" s="35">
        <f t="shared" si="33"/>
        <v>50</v>
      </c>
    </row>
    <row r="109" spans="1:12" ht="15.75">
      <c r="A109" s="118" t="s">
        <v>16</v>
      </c>
      <c r="B109" s="6" t="s">
        <v>34</v>
      </c>
      <c r="C109" s="7" t="s">
        <v>25</v>
      </c>
      <c r="D109" s="7" t="s">
        <v>37</v>
      </c>
      <c r="E109" s="7" t="s">
        <v>41</v>
      </c>
      <c r="F109" s="7" t="s">
        <v>107</v>
      </c>
      <c r="G109" s="6" t="s">
        <v>17</v>
      </c>
      <c r="H109" s="6"/>
      <c r="I109" s="7"/>
      <c r="J109" s="35">
        <f>J110</f>
        <v>372.03048000000001</v>
      </c>
      <c r="K109" s="35">
        <f t="shared" ref="K109:L110" si="34">K110</f>
        <v>50</v>
      </c>
      <c r="L109" s="35">
        <f t="shared" si="34"/>
        <v>50</v>
      </c>
    </row>
    <row r="110" spans="1:12" ht="52.15" customHeight="1">
      <c r="A110" s="118" t="s">
        <v>65</v>
      </c>
      <c r="B110" s="6" t="s">
        <v>34</v>
      </c>
      <c r="C110" s="7" t="s">
        <v>25</v>
      </c>
      <c r="D110" s="7" t="s">
        <v>37</v>
      </c>
      <c r="E110" s="7" t="s">
        <v>41</v>
      </c>
      <c r="F110" s="7" t="s">
        <v>107</v>
      </c>
      <c r="G110" s="6" t="s">
        <v>17</v>
      </c>
      <c r="H110" s="6" t="s">
        <v>18</v>
      </c>
      <c r="I110" s="7"/>
      <c r="J110" s="35">
        <f>J111</f>
        <v>372.03048000000001</v>
      </c>
      <c r="K110" s="35">
        <f t="shared" si="34"/>
        <v>50</v>
      </c>
      <c r="L110" s="35">
        <f t="shared" si="34"/>
        <v>50</v>
      </c>
    </row>
    <row r="111" spans="1:12" ht="41.45" customHeight="1">
      <c r="A111" s="120" t="s">
        <v>73</v>
      </c>
      <c r="B111" s="66" t="s">
        <v>34</v>
      </c>
      <c r="C111" s="83" t="s">
        <v>25</v>
      </c>
      <c r="D111" s="83" t="s">
        <v>37</v>
      </c>
      <c r="E111" s="83" t="s">
        <v>41</v>
      </c>
      <c r="F111" s="83" t="s">
        <v>107</v>
      </c>
      <c r="G111" s="66" t="s">
        <v>17</v>
      </c>
      <c r="H111" s="66" t="s">
        <v>18</v>
      </c>
      <c r="I111" s="83" t="s">
        <v>93</v>
      </c>
      <c r="J111" s="88">
        <f>'Прил 2'!J26</f>
        <v>372.03048000000001</v>
      </c>
      <c r="K111" s="88">
        <f>'Прил 2'!K26</f>
        <v>50</v>
      </c>
      <c r="L111" s="88">
        <f>'Прил 2'!L26</f>
        <v>50</v>
      </c>
    </row>
    <row r="112" spans="1:12" ht="31.5">
      <c r="A112" s="73" t="s">
        <v>104</v>
      </c>
      <c r="B112" s="6" t="s">
        <v>34</v>
      </c>
      <c r="C112" s="7" t="s">
        <v>25</v>
      </c>
      <c r="D112" s="7" t="s">
        <v>37</v>
      </c>
      <c r="E112" s="7" t="s">
        <v>41</v>
      </c>
      <c r="F112" s="7" t="s">
        <v>113</v>
      </c>
      <c r="G112" s="6"/>
      <c r="H112" s="6"/>
      <c r="I112" s="7"/>
      <c r="J112" s="35">
        <f>J113</f>
        <v>30</v>
      </c>
      <c r="K112" s="35">
        <f>K113</f>
        <v>30</v>
      </c>
      <c r="L112" s="35">
        <f>L113</f>
        <v>30</v>
      </c>
    </row>
    <row r="113" spans="1:12" ht="31.5">
      <c r="A113" s="73" t="s">
        <v>105</v>
      </c>
      <c r="B113" s="6" t="s">
        <v>34</v>
      </c>
      <c r="C113" s="7" t="s">
        <v>25</v>
      </c>
      <c r="D113" s="7" t="s">
        <v>37</v>
      </c>
      <c r="E113" s="7" t="s">
        <v>41</v>
      </c>
      <c r="F113" s="7" t="s">
        <v>117</v>
      </c>
      <c r="G113" s="6"/>
      <c r="H113" s="6"/>
      <c r="I113" s="7"/>
      <c r="J113" s="35">
        <f>J114</f>
        <v>30</v>
      </c>
      <c r="K113" s="35">
        <f t="shared" ref="K113:L115" si="35">K114</f>
        <v>30</v>
      </c>
      <c r="L113" s="35">
        <f t="shared" ref="L113" si="36">L114</f>
        <v>30</v>
      </c>
    </row>
    <row r="114" spans="1:12" ht="15.75">
      <c r="A114" s="118" t="s">
        <v>16</v>
      </c>
      <c r="B114" s="6" t="s">
        <v>34</v>
      </c>
      <c r="C114" s="7" t="s">
        <v>25</v>
      </c>
      <c r="D114" s="7" t="s">
        <v>37</v>
      </c>
      <c r="E114" s="7" t="s">
        <v>41</v>
      </c>
      <c r="F114" s="7" t="s">
        <v>117</v>
      </c>
      <c r="G114" s="6" t="s">
        <v>17</v>
      </c>
      <c r="H114" s="6"/>
      <c r="I114" s="7"/>
      <c r="J114" s="35">
        <f>J115</f>
        <v>30</v>
      </c>
      <c r="K114" s="35">
        <f t="shared" si="35"/>
        <v>30</v>
      </c>
      <c r="L114" s="35">
        <f t="shared" si="35"/>
        <v>30</v>
      </c>
    </row>
    <row r="115" spans="1:12" ht="54.6" customHeight="1">
      <c r="A115" s="118" t="s">
        <v>65</v>
      </c>
      <c r="B115" s="6" t="s">
        <v>34</v>
      </c>
      <c r="C115" s="7" t="s">
        <v>25</v>
      </c>
      <c r="D115" s="7" t="s">
        <v>37</v>
      </c>
      <c r="E115" s="7" t="s">
        <v>41</v>
      </c>
      <c r="F115" s="7" t="s">
        <v>117</v>
      </c>
      <c r="G115" s="6" t="s">
        <v>17</v>
      </c>
      <c r="H115" s="6" t="s">
        <v>18</v>
      </c>
      <c r="I115" s="7"/>
      <c r="J115" s="35">
        <f>J116</f>
        <v>30</v>
      </c>
      <c r="K115" s="35">
        <f t="shared" si="35"/>
        <v>30</v>
      </c>
      <c r="L115" s="35">
        <f t="shared" si="35"/>
        <v>30</v>
      </c>
    </row>
    <row r="116" spans="1:12" ht="36.6" customHeight="1">
      <c r="A116" s="120" t="s">
        <v>73</v>
      </c>
      <c r="B116" s="66" t="s">
        <v>34</v>
      </c>
      <c r="C116" s="83" t="s">
        <v>25</v>
      </c>
      <c r="D116" s="83" t="s">
        <v>37</v>
      </c>
      <c r="E116" s="83" t="s">
        <v>41</v>
      </c>
      <c r="F116" s="83" t="s">
        <v>117</v>
      </c>
      <c r="G116" s="66" t="s">
        <v>17</v>
      </c>
      <c r="H116" s="66" t="s">
        <v>18</v>
      </c>
      <c r="I116" s="83" t="s">
        <v>93</v>
      </c>
      <c r="J116" s="88">
        <f>'Прил 2'!J29</f>
        <v>30</v>
      </c>
      <c r="K116" s="88">
        <f>'Прил 2'!K28</f>
        <v>30</v>
      </c>
      <c r="L116" s="88">
        <f>'Прил 2'!L28</f>
        <v>30</v>
      </c>
    </row>
    <row r="117" spans="1:12" ht="36.6" customHeight="1">
      <c r="A117" s="8" t="s">
        <v>198</v>
      </c>
      <c r="B117" s="179" t="s">
        <v>34</v>
      </c>
      <c r="C117" s="173" t="s">
        <v>25</v>
      </c>
      <c r="D117" s="7" t="s">
        <v>37</v>
      </c>
      <c r="E117" s="85" t="s">
        <v>199</v>
      </c>
      <c r="F117" s="7"/>
      <c r="G117" s="180"/>
      <c r="H117" s="6"/>
      <c r="I117" s="181"/>
      <c r="J117" s="35">
        <f>J118+J123</f>
        <v>958.68700000000013</v>
      </c>
      <c r="K117" s="35">
        <f t="shared" ref="K117:L121" si="37">K118</f>
        <v>0</v>
      </c>
      <c r="L117" s="35">
        <f t="shared" si="37"/>
        <v>0</v>
      </c>
    </row>
    <row r="118" spans="1:12" ht="36.6" customHeight="1">
      <c r="A118" s="175" t="s">
        <v>108</v>
      </c>
      <c r="B118" s="179" t="s">
        <v>34</v>
      </c>
      <c r="C118" s="173" t="s">
        <v>25</v>
      </c>
      <c r="D118" s="7" t="s">
        <v>37</v>
      </c>
      <c r="E118" s="85" t="s">
        <v>199</v>
      </c>
      <c r="F118" s="7" t="s">
        <v>110</v>
      </c>
      <c r="G118" s="180"/>
      <c r="H118" s="6"/>
      <c r="I118" s="181"/>
      <c r="J118" s="35">
        <f>J119</f>
        <v>584.95000000000005</v>
      </c>
      <c r="K118" s="35">
        <f t="shared" si="37"/>
        <v>0</v>
      </c>
      <c r="L118" s="35">
        <f t="shared" si="37"/>
        <v>0</v>
      </c>
    </row>
    <row r="119" spans="1:12" ht="36.6" customHeight="1">
      <c r="A119" s="175" t="s">
        <v>109</v>
      </c>
      <c r="B119" s="179" t="s">
        <v>34</v>
      </c>
      <c r="C119" s="173" t="s">
        <v>25</v>
      </c>
      <c r="D119" s="7" t="s">
        <v>37</v>
      </c>
      <c r="E119" s="85" t="s">
        <v>199</v>
      </c>
      <c r="F119" s="7" t="s">
        <v>111</v>
      </c>
      <c r="G119" s="180"/>
      <c r="H119" s="6"/>
      <c r="I119" s="181"/>
      <c r="J119" s="35">
        <f>J120</f>
        <v>584.95000000000005</v>
      </c>
      <c r="K119" s="35">
        <f t="shared" si="37"/>
        <v>0</v>
      </c>
      <c r="L119" s="35">
        <f t="shared" si="37"/>
        <v>0</v>
      </c>
    </row>
    <row r="120" spans="1:12" ht="23.25" customHeight="1">
      <c r="A120" s="178" t="s">
        <v>16</v>
      </c>
      <c r="B120" s="179" t="s">
        <v>34</v>
      </c>
      <c r="C120" s="173" t="s">
        <v>25</v>
      </c>
      <c r="D120" s="7" t="s">
        <v>37</v>
      </c>
      <c r="E120" s="85" t="s">
        <v>199</v>
      </c>
      <c r="F120" s="7" t="s">
        <v>111</v>
      </c>
      <c r="G120" s="180" t="s">
        <v>17</v>
      </c>
      <c r="H120" s="6"/>
      <c r="I120" s="181"/>
      <c r="J120" s="35">
        <f>J121</f>
        <v>584.95000000000005</v>
      </c>
      <c r="K120" s="35">
        <f t="shared" si="37"/>
        <v>0</v>
      </c>
      <c r="L120" s="35">
        <f t="shared" si="37"/>
        <v>0</v>
      </c>
    </row>
    <row r="121" spans="1:12" ht="36.6" customHeight="1">
      <c r="A121" s="178" t="s">
        <v>65</v>
      </c>
      <c r="B121" s="179" t="s">
        <v>34</v>
      </c>
      <c r="C121" s="173" t="s">
        <v>25</v>
      </c>
      <c r="D121" s="7" t="s">
        <v>37</v>
      </c>
      <c r="E121" s="85" t="s">
        <v>199</v>
      </c>
      <c r="F121" s="7" t="s">
        <v>111</v>
      </c>
      <c r="G121" s="180" t="s">
        <v>17</v>
      </c>
      <c r="H121" s="6" t="s">
        <v>18</v>
      </c>
      <c r="I121" s="181"/>
      <c r="J121" s="35">
        <f>J122</f>
        <v>584.95000000000005</v>
      </c>
      <c r="K121" s="35">
        <f t="shared" si="37"/>
        <v>0</v>
      </c>
      <c r="L121" s="35">
        <f t="shared" si="37"/>
        <v>0</v>
      </c>
    </row>
    <row r="122" spans="1:12" ht="36.6" customHeight="1">
      <c r="A122" s="120" t="s">
        <v>73</v>
      </c>
      <c r="B122" s="89" t="s">
        <v>34</v>
      </c>
      <c r="C122" s="83" t="s">
        <v>25</v>
      </c>
      <c r="D122" s="83" t="s">
        <v>37</v>
      </c>
      <c r="E122" s="84" t="s">
        <v>199</v>
      </c>
      <c r="F122" s="83" t="s">
        <v>111</v>
      </c>
      <c r="G122" s="182" t="s">
        <v>17</v>
      </c>
      <c r="H122" s="66" t="s">
        <v>18</v>
      </c>
      <c r="I122" s="183" t="s">
        <v>93</v>
      </c>
      <c r="J122" s="88">
        <f>'Прил 2'!J32</f>
        <v>584.95000000000005</v>
      </c>
      <c r="K122" s="88">
        <f>'Прил 2'!K32</f>
        <v>0</v>
      </c>
      <c r="L122" s="88">
        <f>'Прил 2'!L32</f>
        <v>0</v>
      </c>
    </row>
    <row r="123" spans="1:12" ht="36.6" customHeight="1">
      <c r="A123" s="73" t="s">
        <v>104</v>
      </c>
      <c r="B123" s="179" t="s">
        <v>34</v>
      </c>
      <c r="C123" s="173" t="s">
        <v>25</v>
      </c>
      <c r="D123" s="7" t="s">
        <v>37</v>
      </c>
      <c r="E123" s="85" t="s">
        <v>199</v>
      </c>
      <c r="F123" s="7" t="s">
        <v>106</v>
      </c>
      <c r="G123" s="180"/>
      <c r="H123" s="6"/>
      <c r="I123" s="181"/>
      <c r="J123" s="35">
        <f>J124</f>
        <v>373.73700000000002</v>
      </c>
      <c r="K123" s="35">
        <f t="shared" ref="K123:L126" si="38">K124</f>
        <v>0</v>
      </c>
      <c r="L123" s="35">
        <f t="shared" si="38"/>
        <v>0</v>
      </c>
    </row>
    <row r="124" spans="1:12" ht="36.6" customHeight="1">
      <c r="A124" s="73" t="s">
        <v>105</v>
      </c>
      <c r="B124" s="179" t="s">
        <v>34</v>
      </c>
      <c r="C124" s="173" t="s">
        <v>25</v>
      </c>
      <c r="D124" s="7" t="s">
        <v>37</v>
      </c>
      <c r="E124" s="85" t="s">
        <v>199</v>
      </c>
      <c r="F124" s="7" t="s">
        <v>107</v>
      </c>
      <c r="G124" s="180"/>
      <c r="H124" s="6"/>
      <c r="I124" s="181"/>
      <c r="J124" s="35">
        <f>J125</f>
        <v>373.73700000000002</v>
      </c>
      <c r="K124" s="35">
        <f t="shared" si="38"/>
        <v>0</v>
      </c>
      <c r="L124" s="35">
        <f t="shared" si="38"/>
        <v>0</v>
      </c>
    </row>
    <row r="125" spans="1:12" ht="24.75" customHeight="1">
      <c r="A125" s="118" t="s">
        <v>16</v>
      </c>
      <c r="B125" s="179" t="s">
        <v>34</v>
      </c>
      <c r="C125" s="173" t="s">
        <v>25</v>
      </c>
      <c r="D125" s="7" t="s">
        <v>37</v>
      </c>
      <c r="E125" s="85" t="s">
        <v>199</v>
      </c>
      <c r="F125" s="7" t="s">
        <v>107</v>
      </c>
      <c r="G125" s="180" t="s">
        <v>17</v>
      </c>
      <c r="H125" s="6"/>
      <c r="I125" s="181"/>
      <c r="J125" s="35">
        <f>J126</f>
        <v>373.73700000000002</v>
      </c>
      <c r="K125" s="35">
        <f t="shared" si="38"/>
        <v>0</v>
      </c>
      <c r="L125" s="35">
        <f t="shared" si="38"/>
        <v>0</v>
      </c>
    </row>
    <row r="126" spans="1:12" ht="36.6" customHeight="1">
      <c r="A126" s="118" t="s">
        <v>65</v>
      </c>
      <c r="B126" s="179" t="s">
        <v>34</v>
      </c>
      <c r="C126" s="173" t="s">
        <v>25</v>
      </c>
      <c r="D126" s="7" t="s">
        <v>37</v>
      </c>
      <c r="E126" s="85" t="s">
        <v>199</v>
      </c>
      <c r="F126" s="7" t="s">
        <v>107</v>
      </c>
      <c r="G126" s="180" t="s">
        <v>17</v>
      </c>
      <c r="H126" s="6" t="s">
        <v>18</v>
      </c>
      <c r="I126" s="181"/>
      <c r="J126" s="35">
        <f>J127</f>
        <v>373.73700000000002</v>
      </c>
      <c r="K126" s="35">
        <f t="shared" si="38"/>
        <v>0</v>
      </c>
      <c r="L126" s="35">
        <f t="shared" si="38"/>
        <v>0</v>
      </c>
    </row>
    <row r="127" spans="1:12" ht="36.6" customHeight="1">
      <c r="A127" s="120" t="s">
        <v>73</v>
      </c>
      <c r="B127" s="89" t="s">
        <v>34</v>
      </c>
      <c r="C127" s="83" t="s">
        <v>25</v>
      </c>
      <c r="D127" s="83" t="s">
        <v>37</v>
      </c>
      <c r="E127" s="84" t="s">
        <v>199</v>
      </c>
      <c r="F127" s="83" t="s">
        <v>107</v>
      </c>
      <c r="G127" s="182" t="s">
        <v>17</v>
      </c>
      <c r="H127" s="66" t="s">
        <v>18</v>
      </c>
      <c r="I127" s="183" t="s">
        <v>93</v>
      </c>
      <c r="J127" s="88">
        <f>'Прил 2'!J34</f>
        <v>373.73700000000002</v>
      </c>
      <c r="K127" s="88">
        <f>'Прил 2'!K34</f>
        <v>0</v>
      </c>
      <c r="L127" s="88">
        <f>'Прил 2'!L34</f>
        <v>0</v>
      </c>
    </row>
    <row r="128" spans="1:12" ht="53.45" customHeight="1">
      <c r="A128" s="70" t="s">
        <v>140</v>
      </c>
      <c r="B128" s="121">
        <v>89</v>
      </c>
      <c r="C128" s="117"/>
      <c r="D128" s="7"/>
      <c r="E128" s="7"/>
      <c r="F128" s="7"/>
      <c r="G128" s="7"/>
      <c r="H128" s="7"/>
      <c r="I128" s="7"/>
      <c r="J128" s="35">
        <f>J129</f>
        <v>690.5</v>
      </c>
      <c r="K128" s="35">
        <f t="shared" ref="K128:L128" si="39">K129</f>
        <v>350.5</v>
      </c>
      <c r="L128" s="35">
        <f t="shared" si="39"/>
        <v>356.8</v>
      </c>
    </row>
    <row r="129" spans="1:12" ht="56.45" customHeight="1">
      <c r="A129" s="70" t="s">
        <v>141</v>
      </c>
      <c r="B129" s="121">
        <v>89</v>
      </c>
      <c r="C129" s="117" t="s">
        <v>24</v>
      </c>
      <c r="D129" s="7"/>
      <c r="E129" s="7"/>
      <c r="F129" s="7"/>
      <c r="G129" s="7"/>
      <c r="H129" s="7"/>
      <c r="I129" s="7"/>
      <c r="J129" s="35">
        <f>J130+J136+J142+J148+J154+J160+J172+J183+J166</f>
        <v>690.5</v>
      </c>
      <c r="K129" s="35">
        <f t="shared" ref="K129:L129" si="40">K130+K136+K142+K148+K154+K160+K172+K183+K166</f>
        <v>350.5</v>
      </c>
      <c r="L129" s="35">
        <f t="shared" si="40"/>
        <v>356.8</v>
      </c>
    </row>
    <row r="130" spans="1:12" ht="15.75">
      <c r="A130" s="118" t="s">
        <v>59</v>
      </c>
      <c r="B130" s="7">
        <v>89</v>
      </c>
      <c r="C130" s="7">
        <v>1</v>
      </c>
      <c r="D130" s="7" t="s">
        <v>37</v>
      </c>
      <c r="E130" s="7" t="s">
        <v>60</v>
      </c>
      <c r="F130" s="7"/>
      <c r="G130" s="7"/>
      <c r="H130" s="7"/>
      <c r="I130" s="7"/>
      <c r="J130" s="35">
        <f>J133</f>
        <v>180.3</v>
      </c>
      <c r="K130" s="35">
        <f>K133</f>
        <v>96.9</v>
      </c>
      <c r="L130" s="35">
        <f>L133</f>
        <v>63.800000000000011</v>
      </c>
    </row>
    <row r="131" spans="1:12" ht="15.75">
      <c r="A131" s="70" t="s">
        <v>100</v>
      </c>
      <c r="B131" s="7">
        <v>89</v>
      </c>
      <c r="C131" s="7">
        <v>1</v>
      </c>
      <c r="D131" s="7" t="s">
        <v>37</v>
      </c>
      <c r="E131" s="7" t="s">
        <v>60</v>
      </c>
      <c r="F131" s="7" t="s">
        <v>102</v>
      </c>
      <c r="G131" s="7"/>
      <c r="H131" s="7"/>
      <c r="I131" s="7"/>
      <c r="J131" s="35">
        <f>J132</f>
        <v>180.3</v>
      </c>
      <c r="K131" s="35">
        <f t="shared" ref="K131:L131" si="41">K132</f>
        <v>96.9</v>
      </c>
      <c r="L131" s="35">
        <f t="shared" si="41"/>
        <v>63.800000000000011</v>
      </c>
    </row>
    <row r="132" spans="1:12" ht="15.75">
      <c r="A132" s="70" t="s">
        <v>101</v>
      </c>
      <c r="B132" s="7">
        <v>89</v>
      </c>
      <c r="C132" s="7">
        <v>1</v>
      </c>
      <c r="D132" s="7" t="s">
        <v>37</v>
      </c>
      <c r="E132" s="7" t="s">
        <v>60</v>
      </c>
      <c r="F132" s="7" t="s">
        <v>103</v>
      </c>
      <c r="G132" s="7"/>
      <c r="H132" s="7"/>
      <c r="I132" s="7"/>
      <c r="J132" s="35">
        <f>J133</f>
        <v>180.3</v>
      </c>
      <c r="K132" s="35">
        <f t="shared" ref="K132:L132" si="42">K133</f>
        <v>96.9</v>
      </c>
      <c r="L132" s="35">
        <f t="shared" si="42"/>
        <v>63.800000000000011</v>
      </c>
    </row>
    <row r="133" spans="1:12" ht="15.75">
      <c r="A133" s="118" t="s">
        <v>58</v>
      </c>
      <c r="B133" s="7">
        <v>89</v>
      </c>
      <c r="C133" s="7">
        <v>1</v>
      </c>
      <c r="D133" s="7" t="s">
        <v>37</v>
      </c>
      <c r="E133" s="7" t="s">
        <v>60</v>
      </c>
      <c r="F133" s="7" t="s">
        <v>103</v>
      </c>
      <c r="G133" s="7" t="s">
        <v>31</v>
      </c>
      <c r="H133" s="7"/>
      <c r="I133" s="7"/>
      <c r="J133" s="35">
        <f>J134</f>
        <v>180.3</v>
      </c>
      <c r="K133" s="35">
        <f t="shared" ref="K133:L134" si="43">K134</f>
        <v>96.9</v>
      </c>
      <c r="L133" s="35">
        <f t="shared" si="43"/>
        <v>63.800000000000011</v>
      </c>
    </row>
    <row r="134" spans="1:12" ht="15.75">
      <c r="A134" s="118" t="s">
        <v>27</v>
      </c>
      <c r="B134" s="7">
        <v>89</v>
      </c>
      <c r="C134" s="7">
        <v>1</v>
      </c>
      <c r="D134" s="7" t="s">
        <v>37</v>
      </c>
      <c r="E134" s="7" t="s">
        <v>60</v>
      </c>
      <c r="F134" s="7" t="s">
        <v>103</v>
      </c>
      <c r="G134" s="7" t="s">
        <v>31</v>
      </c>
      <c r="H134" s="7" t="s">
        <v>17</v>
      </c>
      <c r="I134" s="7"/>
      <c r="J134" s="35">
        <f>J135</f>
        <v>180.3</v>
      </c>
      <c r="K134" s="35">
        <f t="shared" si="43"/>
        <v>96.9</v>
      </c>
      <c r="L134" s="35">
        <f t="shared" si="43"/>
        <v>63.800000000000011</v>
      </c>
    </row>
    <row r="135" spans="1:12" ht="37.9" customHeight="1">
      <c r="A135" s="120" t="s">
        <v>73</v>
      </c>
      <c r="B135" s="83">
        <v>89</v>
      </c>
      <c r="C135" s="83">
        <v>1</v>
      </c>
      <c r="D135" s="83" t="s">
        <v>37</v>
      </c>
      <c r="E135" s="83" t="s">
        <v>60</v>
      </c>
      <c r="F135" s="83" t="s">
        <v>103</v>
      </c>
      <c r="G135" s="83" t="s">
        <v>31</v>
      </c>
      <c r="H135" s="83" t="s">
        <v>17</v>
      </c>
      <c r="I135" s="83" t="s">
        <v>93</v>
      </c>
      <c r="J135" s="88">
        <f>'Прил 2'!J128</f>
        <v>180.3</v>
      </c>
      <c r="K135" s="88">
        <f>'Прил 2'!K128</f>
        <v>96.9</v>
      </c>
      <c r="L135" s="88">
        <f>'Прил 2'!L128</f>
        <v>63.800000000000011</v>
      </c>
    </row>
    <row r="136" spans="1:12" ht="52.9" customHeight="1">
      <c r="A136" s="73" t="s">
        <v>114</v>
      </c>
      <c r="B136" s="6">
        <v>89</v>
      </c>
      <c r="C136" s="7" t="s">
        <v>24</v>
      </c>
      <c r="D136" s="7" t="s">
        <v>37</v>
      </c>
      <c r="E136" s="7" t="s">
        <v>46</v>
      </c>
      <c r="F136" s="7"/>
      <c r="G136" s="7"/>
      <c r="H136" s="7"/>
      <c r="I136" s="7"/>
      <c r="J136" s="35">
        <f>J139</f>
        <v>5</v>
      </c>
      <c r="K136" s="35">
        <f>K139</f>
        <v>5</v>
      </c>
      <c r="L136" s="35">
        <f>L139</f>
        <v>5</v>
      </c>
    </row>
    <row r="137" spans="1:12" ht="21.6" customHeight="1">
      <c r="A137" s="78" t="s">
        <v>112</v>
      </c>
      <c r="B137" s="6" t="s">
        <v>48</v>
      </c>
      <c r="C137" s="7" t="s">
        <v>24</v>
      </c>
      <c r="D137" s="7" t="s">
        <v>37</v>
      </c>
      <c r="E137" s="7" t="s">
        <v>46</v>
      </c>
      <c r="F137" s="7" t="s">
        <v>113</v>
      </c>
      <c r="G137" s="7"/>
      <c r="H137" s="7"/>
      <c r="I137" s="7"/>
      <c r="J137" s="35">
        <f>J138</f>
        <v>5</v>
      </c>
      <c r="K137" s="35">
        <f t="shared" ref="K137:L137" si="44">K138</f>
        <v>5</v>
      </c>
      <c r="L137" s="35">
        <f t="shared" si="44"/>
        <v>5</v>
      </c>
    </row>
    <row r="138" spans="1:12" ht="22.15" customHeight="1">
      <c r="A138" s="73" t="s">
        <v>47</v>
      </c>
      <c r="B138" s="6" t="s">
        <v>48</v>
      </c>
      <c r="C138" s="7" t="s">
        <v>24</v>
      </c>
      <c r="D138" s="7" t="s">
        <v>37</v>
      </c>
      <c r="E138" s="7" t="s">
        <v>46</v>
      </c>
      <c r="F138" s="7" t="s">
        <v>49</v>
      </c>
      <c r="G138" s="7"/>
      <c r="H138" s="7"/>
      <c r="I138" s="7"/>
      <c r="J138" s="35">
        <f>J139</f>
        <v>5</v>
      </c>
      <c r="K138" s="35">
        <f t="shared" ref="K138:L138" si="45">K139</f>
        <v>5</v>
      </c>
      <c r="L138" s="35">
        <f t="shared" si="45"/>
        <v>5</v>
      </c>
    </row>
    <row r="139" spans="1:12" ht="15.75">
      <c r="A139" s="118" t="s">
        <v>16</v>
      </c>
      <c r="B139" s="6" t="s">
        <v>48</v>
      </c>
      <c r="C139" s="7" t="s">
        <v>24</v>
      </c>
      <c r="D139" s="7" t="s">
        <v>37</v>
      </c>
      <c r="E139" s="7" t="s">
        <v>46</v>
      </c>
      <c r="F139" s="7" t="s">
        <v>49</v>
      </c>
      <c r="G139" s="7" t="s">
        <v>17</v>
      </c>
      <c r="H139" s="7"/>
      <c r="I139" s="7"/>
      <c r="J139" s="35">
        <f>J140</f>
        <v>5</v>
      </c>
      <c r="K139" s="35">
        <f t="shared" ref="K139:L140" si="46">K140</f>
        <v>5</v>
      </c>
      <c r="L139" s="35">
        <f t="shared" si="46"/>
        <v>5</v>
      </c>
    </row>
    <row r="140" spans="1:12" ht="15.75">
      <c r="A140" s="118" t="s">
        <v>66</v>
      </c>
      <c r="B140" s="6" t="s">
        <v>48</v>
      </c>
      <c r="C140" s="7" t="s">
        <v>24</v>
      </c>
      <c r="D140" s="7" t="s">
        <v>37</v>
      </c>
      <c r="E140" s="7" t="s">
        <v>46</v>
      </c>
      <c r="F140" s="7" t="s">
        <v>49</v>
      </c>
      <c r="G140" s="7" t="s">
        <v>17</v>
      </c>
      <c r="H140" s="7" t="s">
        <v>45</v>
      </c>
      <c r="I140" s="7"/>
      <c r="J140" s="35">
        <f>J141</f>
        <v>5</v>
      </c>
      <c r="K140" s="35">
        <f t="shared" si="46"/>
        <v>5</v>
      </c>
      <c r="L140" s="35">
        <f t="shared" si="46"/>
        <v>5</v>
      </c>
    </row>
    <row r="141" spans="1:12" ht="31.5">
      <c r="A141" s="120" t="s">
        <v>73</v>
      </c>
      <c r="B141" s="87">
        <v>89</v>
      </c>
      <c r="C141" s="144" t="s">
        <v>24</v>
      </c>
      <c r="D141" s="83" t="s">
        <v>37</v>
      </c>
      <c r="E141" s="83" t="s">
        <v>46</v>
      </c>
      <c r="F141" s="83" t="s">
        <v>49</v>
      </c>
      <c r="G141" s="83" t="s">
        <v>17</v>
      </c>
      <c r="H141" s="83" t="s">
        <v>45</v>
      </c>
      <c r="I141" s="145">
        <v>918</v>
      </c>
      <c r="J141" s="88">
        <f>'Прил 2'!J45</f>
        <v>5</v>
      </c>
      <c r="K141" s="88">
        <f>'Прил 2'!K45</f>
        <v>5</v>
      </c>
      <c r="L141" s="88">
        <f>'Прил 2'!L45</f>
        <v>5</v>
      </c>
    </row>
    <row r="142" spans="1:12" ht="15.75">
      <c r="A142" s="118" t="s">
        <v>62</v>
      </c>
      <c r="B142" s="7">
        <v>89</v>
      </c>
      <c r="C142" s="7">
        <v>1</v>
      </c>
      <c r="D142" s="7" t="s">
        <v>37</v>
      </c>
      <c r="E142" s="7">
        <v>41240</v>
      </c>
      <c r="F142" s="7"/>
      <c r="G142" s="7"/>
      <c r="H142" s="7"/>
      <c r="I142" s="7"/>
      <c r="J142" s="35">
        <f>J145</f>
        <v>2.2999999999999998</v>
      </c>
      <c r="K142" s="35">
        <f>K145</f>
        <v>2.2999999999999998</v>
      </c>
      <c r="L142" s="35">
        <f>L145</f>
        <v>2.2999999999999998</v>
      </c>
    </row>
    <row r="143" spans="1:12" ht="15.75">
      <c r="A143" s="73" t="s">
        <v>97</v>
      </c>
      <c r="B143" s="7">
        <v>89</v>
      </c>
      <c r="C143" s="7">
        <v>1</v>
      </c>
      <c r="D143" s="7" t="s">
        <v>37</v>
      </c>
      <c r="E143" s="7" t="s">
        <v>67</v>
      </c>
      <c r="F143" s="7" t="s">
        <v>98</v>
      </c>
      <c r="G143" s="7"/>
      <c r="H143" s="7"/>
      <c r="I143" s="7"/>
      <c r="J143" s="35">
        <f>J144</f>
        <v>2.2999999999999998</v>
      </c>
      <c r="K143" s="35">
        <f t="shared" ref="K143:L143" si="47">K144</f>
        <v>2.2999999999999998</v>
      </c>
      <c r="L143" s="35">
        <f t="shared" si="47"/>
        <v>2.2999999999999998</v>
      </c>
    </row>
    <row r="144" spans="1:12" ht="15.75">
      <c r="A144" s="78" t="s">
        <v>63</v>
      </c>
      <c r="B144" s="7">
        <v>89</v>
      </c>
      <c r="C144" s="7">
        <v>1</v>
      </c>
      <c r="D144" s="7" t="s">
        <v>37</v>
      </c>
      <c r="E144" s="7" t="s">
        <v>67</v>
      </c>
      <c r="F144" s="7" t="s">
        <v>163</v>
      </c>
      <c r="G144" s="7"/>
      <c r="H144" s="7"/>
      <c r="I144" s="7"/>
      <c r="J144" s="35">
        <f>J145</f>
        <v>2.2999999999999998</v>
      </c>
      <c r="K144" s="35">
        <f t="shared" ref="K144:L144" si="48">K145</f>
        <v>2.2999999999999998</v>
      </c>
      <c r="L144" s="35">
        <f t="shared" si="48"/>
        <v>2.2999999999999998</v>
      </c>
    </row>
    <row r="145" spans="1:12" ht="15.75">
      <c r="A145" s="118" t="s">
        <v>19</v>
      </c>
      <c r="B145" s="7">
        <v>89</v>
      </c>
      <c r="C145" s="7">
        <v>1</v>
      </c>
      <c r="D145" s="7" t="s">
        <v>37</v>
      </c>
      <c r="E145" s="7" t="s">
        <v>67</v>
      </c>
      <c r="F145" s="7" t="s">
        <v>163</v>
      </c>
      <c r="G145" s="7" t="s">
        <v>32</v>
      </c>
      <c r="H145" s="7"/>
      <c r="I145" s="7"/>
      <c r="J145" s="35">
        <f>J146</f>
        <v>2.2999999999999998</v>
      </c>
      <c r="K145" s="35">
        <f t="shared" ref="K145:L146" si="49">K146</f>
        <v>2.2999999999999998</v>
      </c>
      <c r="L145" s="35">
        <f t="shared" si="49"/>
        <v>2.2999999999999998</v>
      </c>
    </row>
    <row r="146" spans="1:12" ht="22.5" customHeight="1">
      <c r="A146" s="118" t="s">
        <v>61</v>
      </c>
      <c r="B146" s="7">
        <v>89</v>
      </c>
      <c r="C146" s="7">
        <v>1</v>
      </c>
      <c r="D146" s="7" t="s">
        <v>37</v>
      </c>
      <c r="E146" s="7" t="s">
        <v>67</v>
      </c>
      <c r="F146" s="7" t="s">
        <v>163</v>
      </c>
      <c r="G146" s="7" t="s">
        <v>32</v>
      </c>
      <c r="H146" s="7" t="s">
        <v>17</v>
      </c>
      <c r="I146" s="7"/>
      <c r="J146" s="35">
        <f>J147</f>
        <v>2.2999999999999998</v>
      </c>
      <c r="K146" s="35">
        <f t="shared" si="49"/>
        <v>2.2999999999999998</v>
      </c>
      <c r="L146" s="35">
        <f t="shared" si="49"/>
        <v>2.2999999999999998</v>
      </c>
    </row>
    <row r="147" spans="1:12" ht="31.5">
      <c r="A147" s="120" t="s">
        <v>73</v>
      </c>
      <c r="B147" s="83">
        <v>89</v>
      </c>
      <c r="C147" s="83">
        <v>1</v>
      </c>
      <c r="D147" s="83" t="s">
        <v>37</v>
      </c>
      <c r="E147" s="83" t="s">
        <v>67</v>
      </c>
      <c r="F147" s="83" t="s">
        <v>163</v>
      </c>
      <c r="G147" s="83" t="s">
        <v>32</v>
      </c>
      <c r="H147" s="83" t="s">
        <v>17</v>
      </c>
      <c r="I147" s="83" t="s">
        <v>93</v>
      </c>
      <c r="J147" s="88">
        <f>'Прил 2'!J135</f>
        <v>2.2999999999999998</v>
      </c>
      <c r="K147" s="88">
        <f>'Прил 2'!K135</f>
        <v>2.2999999999999998</v>
      </c>
      <c r="L147" s="88">
        <f>'Прил 2'!L135</f>
        <v>2.2999999999999998</v>
      </c>
    </row>
    <row r="148" spans="1:12" ht="15.75">
      <c r="A148" s="78" t="s">
        <v>220</v>
      </c>
      <c r="B148" s="6">
        <v>89</v>
      </c>
      <c r="C148" s="7" t="s">
        <v>24</v>
      </c>
      <c r="D148" s="7" t="s">
        <v>37</v>
      </c>
      <c r="E148" s="7" t="s">
        <v>165</v>
      </c>
      <c r="F148" s="7"/>
      <c r="G148" s="7"/>
      <c r="H148" s="7"/>
      <c r="I148" s="7"/>
      <c r="J148" s="35">
        <f t="shared" ref="J148:L149" si="50">J149</f>
        <v>0</v>
      </c>
      <c r="K148" s="35">
        <f t="shared" si="50"/>
        <v>31.9</v>
      </c>
      <c r="L148" s="35">
        <f t="shared" si="50"/>
        <v>65</v>
      </c>
    </row>
    <row r="149" spans="1:12" ht="15.75">
      <c r="A149" s="78" t="s">
        <v>112</v>
      </c>
      <c r="B149" s="121">
        <v>89</v>
      </c>
      <c r="C149" s="7" t="s">
        <v>24</v>
      </c>
      <c r="D149" s="7" t="s">
        <v>37</v>
      </c>
      <c r="E149" s="7" t="s">
        <v>165</v>
      </c>
      <c r="F149" s="7" t="s">
        <v>113</v>
      </c>
      <c r="G149" s="7"/>
      <c r="H149" s="7"/>
      <c r="I149" s="7"/>
      <c r="J149" s="35">
        <f t="shared" si="50"/>
        <v>0</v>
      </c>
      <c r="K149" s="35">
        <f t="shared" si="50"/>
        <v>31.9</v>
      </c>
      <c r="L149" s="35">
        <f t="shared" si="50"/>
        <v>65</v>
      </c>
    </row>
    <row r="150" spans="1:12" ht="15.75">
      <c r="A150" s="78" t="s">
        <v>47</v>
      </c>
      <c r="B150" s="121">
        <v>89</v>
      </c>
      <c r="C150" s="7" t="s">
        <v>24</v>
      </c>
      <c r="D150" s="7" t="s">
        <v>37</v>
      </c>
      <c r="E150" s="7" t="s">
        <v>165</v>
      </c>
      <c r="F150" s="7" t="s">
        <v>49</v>
      </c>
      <c r="G150" s="7"/>
      <c r="H150" s="7"/>
      <c r="I150" s="7"/>
      <c r="J150" s="35">
        <f>'Прил 2'!J138</f>
        <v>0</v>
      </c>
      <c r="K150" s="35">
        <f t="shared" ref="K150:L152" si="51">K151</f>
        <v>31.9</v>
      </c>
      <c r="L150" s="35">
        <f t="shared" si="51"/>
        <v>65</v>
      </c>
    </row>
    <row r="151" spans="1:12" ht="15.75">
      <c r="A151" s="78" t="s">
        <v>220</v>
      </c>
      <c r="B151" s="121">
        <v>89</v>
      </c>
      <c r="C151" s="7" t="s">
        <v>24</v>
      </c>
      <c r="D151" s="7" t="s">
        <v>37</v>
      </c>
      <c r="E151" s="7" t="s">
        <v>165</v>
      </c>
      <c r="F151" s="7" t="s">
        <v>49</v>
      </c>
      <c r="G151" s="7" t="s">
        <v>164</v>
      </c>
      <c r="H151" s="7"/>
      <c r="I151" s="7"/>
      <c r="J151" s="35">
        <f>J152</f>
        <v>0</v>
      </c>
      <c r="K151" s="35">
        <f t="shared" si="51"/>
        <v>31.9</v>
      </c>
      <c r="L151" s="35">
        <f t="shared" si="51"/>
        <v>65</v>
      </c>
    </row>
    <row r="152" spans="1:12" ht="15.75">
      <c r="A152" s="78" t="s">
        <v>220</v>
      </c>
      <c r="B152" s="121">
        <v>89</v>
      </c>
      <c r="C152" s="7" t="s">
        <v>24</v>
      </c>
      <c r="D152" s="7" t="s">
        <v>37</v>
      </c>
      <c r="E152" s="7" t="s">
        <v>165</v>
      </c>
      <c r="F152" s="7" t="s">
        <v>49</v>
      </c>
      <c r="G152" s="7" t="s">
        <v>164</v>
      </c>
      <c r="H152" s="7" t="s">
        <v>164</v>
      </c>
      <c r="I152" s="7"/>
      <c r="J152" s="35">
        <f>J153</f>
        <v>0</v>
      </c>
      <c r="K152" s="35">
        <f t="shared" si="51"/>
        <v>31.9</v>
      </c>
      <c r="L152" s="35">
        <f t="shared" si="51"/>
        <v>65</v>
      </c>
    </row>
    <row r="153" spans="1:12" ht="31.5">
      <c r="A153" s="120" t="s">
        <v>73</v>
      </c>
      <c r="B153" s="87">
        <v>89</v>
      </c>
      <c r="C153" s="83" t="s">
        <v>24</v>
      </c>
      <c r="D153" s="83" t="s">
        <v>37</v>
      </c>
      <c r="E153" s="83" t="s">
        <v>165</v>
      </c>
      <c r="F153" s="83" t="s">
        <v>49</v>
      </c>
      <c r="G153" s="83" t="s">
        <v>164</v>
      </c>
      <c r="H153" s="83" t="s">
        <v>164</v>
      </c>
      <c r="I153" s="83" t="s">
        <v>93</v>
      </c>
      <c r="J153" s="88">
        <f>'Прил 2'!J142</f>
        <v>0</v>
      </c>
      <c r="K153" s="88">
        <f>'Прил 2'!K142</f>
        <v>31.9</v>
      </c>
      <c r="L153" s="88">
        <f>'Прил 2'!L142</f>
        <v>65</v>
      </c>
    </row>
    <row r="154" spans="1:12" ht="15.75">
      <c r="A154" s="73" t="s">
        <v>57</v>
      </c>
      <c r="B154" s="6" t="s">
        <v>48</v>
      </c>
      <c r="C154" s="7">
        <v>1</v>
      </c>
      <c r="D154" s="7" t="s">
        <v>37</v>
      </c>
      <c r="E154" s="11">
        <v>43010</v>
      </c>
      <c r="F154" s="11"/>
      <c r="G154" s="117"/>
      <c r="H154" s="117"/>
      <c r="I154" s="117"/>
      <c r="J154" s="35">
        <f>J157</f>
        <v>20.399999999999999</v>
      </c>
      <c r="K154" s="35">
        <f>K157</f>
        <v>5</v>
      </c>
      <c r="L154" s="35">
        <f>L157</f>
        <v>5</v>
      </c>
    </row>
    <row r="155" spans="1:12" ht="31.5">
      <c r="A155" s="73" t="s">
        <v>105</v>
      </c>
      <c r="B155" s="6" t="s">
        <v>48</v>
      </c>
      <c r="C155" s="7">
        <v>1</v>
      </c>
      <c r="D155" s="7" t="s">
        <v>37</v>
      </c>
      <c r="E155" s="11">
        <v>43010</v>
      </c>
      <c r="F155" s="11">
        <v>200</v>
      </c>
      <c r="G155" s="117"/>
      <c r="H155" s="117"/>
      <c r="I155" s="117"/>
      <c r="J155" s="35">
        <f>J156</f>
        <v>20.399999999999999</v>
      </c>
      <c r="K155" s="35">
        <f t="shared" ref="K155:L155" si="52">K156</f>
        <v>5</v>
      </c>
      <c r="L155" s="35">
        <f t="shared" si="52"/>
        <v>5</v>
      </c>
    </row>
    <row r="156" spans="1:12" ht="15.75">
      <c r="A156" s="73" t="s">
        <v>42</v>
      </c>
      <c r="B156" s="6" t="s">
        <v>48</v>
      </c>
      <c r="C156" s="7">
        <v>1</v>
      </c>
      <c r="D156" s="7" t="s">
        <v>37</v>
      </c>
      <c r="E156" s="11">
        <v>43010</v>
      </c>
      <c r="F156" s="11">
        <v>240</v>
      </c>
      <c r="G156" s="117"/>
      <c r="H156" s="117"/>
      <c r="I156" s="117"/>
      <c r="J156" s="35">
        <f>J157</f>
        <v>20.399999999999999</v>
      </c>
      <c r="K156" s="35">
        <f t="shared" ref="K156:L156" si="53">K157</f>
        <v>5</v>
      </c>
      <c r="L156" s="35">
        <f t="shared" si="53"/>
        <v>5</v>
      </c>
    </row>
    <row r="157" spans="1:12" ht="15.75">
      <c r="A157" s="118" t="s">
        <v>55</v>
      </c>
      <c r="B157" s="6" t="s">
        <v>48</v>
      </c>
      <c r="C157" s="7">
        <v>1</v>
      </c>
      <c r="D157" s="7" t="s">
        <v>37</v>
      </c>
      <c r="E157" s="11">
        <v>43010</v>
      </c>
      <c r="F157" s="11">
        <v>240</v>
      </c>
      <c r="G157" s="117" t="s">
        <v>20</v>
      </c>
      <c r="H157" s="117"/>
      <c r="I157" s="117"/>
      <c r="J157" s="35">
        <f>J158</f>
        <v>20.399999999999999</v>
      </c>
      <c r="K157" s="35">
        <f t="shared" ref="K157:L158" si="54">K158</f>
        <v>5</v>
      </c>
      <c r="L157" s="35">
        <f t="shared" si="54"/>
        <v>5</v>
      </c>
    </row>
    <row r="158" spans="1:12" ht="15.75">
      <c r="A158" s="10" t="s">
        <v>56</v>
      </c>
      <c r="B158" s="6" t="s">
        <v>48</v>
      </c>
      <c r="C158" s="7">
        <v>1</v>
      </c>
      <c r="D158" s="7" t="s">
        <v>37</v>
      </c>
      <c r="E158" s="11">
        <v>43010</v>
      </c>
      <c r="F158" s="11">
        <v>240</v>
      </c>
      <c r="G158" s="117" t="s">
        <v>20</v>
      </c>
      <c r="H158" s="117" t="s">
        <v>29</v>
      </c>
      <c r="I158" s="117"/>
      <c r="J158" s="35">
        <f>J159</f>
        <v>20.399999999999999</v>
      </c>
      <c r="K158" s="35">
        <f t="shared" si="54"/>
        <v>5</v>
      </c>
      <c r="L158" s="35">
        <f t="shared" si="54"/>
        <v>5</v>
      </c>
    </row>
    <row r="159" spans="1:12" ht="31.5">
      <c r="A159" s="120" t="s">
        <v>73</v>
      </c>
      <c r="B159" s="66" t="s">
        <v>48</v>
      </c>
      <c r="C159" s="83">
        <v>1</v>
      </c>
      <c r="D159" s="83" t="s">
        <v>37</v>
      </c>
      <c r="E159" s="145">
        <v>43010</v>
      </c>
      <c r="F159" s="145">
        <v>240</v>
      </c>
      <c r="G159" s="144" t="s">
        <v>20</v>
      </c>
      <c r="H159" s="144" t="s">
        <v>29</v>
      </c>
      <c r="I159" s="144" t="s">
        <v>93</v>
      </c>
      <c r="J159" s="88">
        <f>'Прил 2'!J118</f>
        <v>20.399999999999999</v>
      </c>
      <c r="K159" s="88">
        <f>'Прил 2'!K118</f>
        <v>5</v>
      </c>
      <c r="L159" s="88">
        <f>'Прил 2'!L118</f>
        <v>5</v>
      </c>
    </row>
    <row r="160" spans="1:12" ht="15.75">
      <c r="A160" s="73" t="s">
        <v>149</v>
      </c>
      <c r="B160" s="6" t="s">
        <v>48</v>
      </c>
      <c r="C160" s="7">
        <v>1</v>
      </c>
      <c r="D160" s="7" t="s">
        <v>37</v>
      </c>
      <c r="E160" s="11">
        <v>43040</v>
      </c>
      <c r="F160" s="11"/>
      <c r="G160" s="11"/>
      <c r="H160" s="117"/>
      <c r="I160" s="117"/>
      <c r="J160" s="35">
        <f>J163</f>
        <v>23</v>
      </c>
      <c r="K160" s="35">
        <f>K163</f>
        <v>5</v>
      </c>
      <c r="L160" s="35">
        <f>L163</f>
        <v>5</v>
      </c>
    </row>
    <row r="161" spans="1:12" ht="31.5">
      <c r="A161" s="73" t="s">
        <v>105</v>
      </c>
      <c r="B161" s="6" t="s">
        <v>48</v>
      </c>
      <c r="C161" s="7">
        <v>1</v>
      </c>
      <c r="D161" s="7" t="s">
        <v>37</v>
      </c>
      <c r="E161" s="11">
        <v>43040</v>
      </c>
      <c r="F161" s="11">
        <v>200</v>
      </c>
      <c r="G161" s="11"/>
      <c r="H161" s="117"/>
      <c r="I161" s="117"/>
      <c r="J161" s="35">
        <f>J162</f>
        <v>23</v>
      </c>
      <c r="K161" s="35">
        <f t="shared" ref="K161:L161" si="55">K162</f>
        <v>5</v>
      </c>
      <c r="L161" s="35">
        <f t="shared" si="55"/>
        <v>5</v>
      </c>
    </row>
    <row r="162" spans="1:12" ht="15.75">
      <c r="A162" s="73" t="s">
        <v>42</v>
      </c>
      <c r="B162" s="6" t="s">
        <v>48</v>
      </c>
      <c r="C162" s="7">
        <v>1</v>
      </c>
      <c r="D162" s="7" t="s">
        <v>37</v>
      </c>
      <c r="E162" s="11">
        <v>43040</v>
      </c>
      <c r="F162" s="11">
        <v>240</v>
      </c>
      <c r="G162" s="11"/>
      <c r="H162" s="117"/>
      <c r="I162" s="117"/>
      <c r="J162" s="35">
        <f>J163</f>
        <v>23</v>
      </c>
      <c r="K162" s="35">
        <f t="shared" ref="K162:L162" si="56">K163</f>
        <v>5</v>
      </c>
      <c r="L162" s="35">
        <f t="shared" si="56"/>
        <v>5</v>
      </c>
    </row>
    <row r="163" spans="1:12" ht="15.75">
      <c r="A163" s="118" t="s">
        <v>55</v>
      </c>
      <c r="B163" s="6" t="s">
        <v>48</v>
      </c>
      <c r="C163" s="7">
        <v>1</v>
      </c>
      <c r="D163" s="7" t="s">
        <v>37</v>
      </c>
      <c r="E163" s="11">
        <v>43040</v>
      </c>
      <c r="F163" s="11">
        <v>240</v>
      </c>
      <c r="G163" s="7" t="s">
        <v>20</v>
      </c>
      <c r="H163" s="117"/>
      <c r="I163" s="117"/>
      <c r="J163" s="35">
        <f>J164</f>
        <v>23</v>
      </c>
      <c r="K163" s="35">
        <f t="shared" ref="K163:L164" si="57">K164</f>
        <v>5</v>
      </c>
      <c r="L163" s="35">
        <f t="shared" si="57"/>
        <v>5</v>
      </c>
    </row>
    <row r="164" spans="1:12" ht="15.75">
      <c r="A164" s="10" t="s">
        <v>56</v>
      </c>
      <c r="B164" s="6" t="s">
        <v>48</v>
      </c>
      <c r="C164" s="7">
        <v>1</v>
      </c>
      <c r="D164" s="7" t="s">
        <v>37</v>
      </c>
      <c r="E164" s="11">
        <v>43040</v>
      </c>
      <c r="F164" s="11">
        <v>240</v>
      </c>
      <c r="G164" s="7" t="s">
        <v>20</v>
      </c>
      <c r="H164" s="117" t="s">
        <v>29</v>
      </c>
      <c r="I164" s="117"/>
      <c r="J164" s="35">
        <f>J165</f>
        <v>23</v>
      </c>
      <c r="K164" s="35">
        <f t="shared" si="57"/>
        <v>5</v>
      </c>
      <c r="L164" s="35">
        <f t="shared" si="57"/>
        <v>5</v>
      </c>
    </row>
    <row r="165" spans="1:12" ht="36.6" customHeight="1">
      <c r="A165" s="120" t="s">
        <v>73</v>
      </c>
      <c r="B165" s="66" t="s">
        <v>48</v>
      </c>
      <c r="C165" s="83">
        <v>1</v>
      </c>
      <c r="D165" s="83" t="s">
        <v>37</v>
      </c>
      <c r="E165" s="145">
        <v>43040</v>
      </c>
      <c r="F165" s="145">
        <v>240</v>
      </c>
      <c r="G165" s="83" t="s">
        <v>20</v>
      </c>
      <c r="H165" s="144" t="s">
        <v>29</v>
      </c>
      <c r="I165" s="144" t="s">
        <v>93</v>
      </c>
      <c r="J165" s="88">
        <f>'Прил 2'!J121</f>
        <v>23</v>
      </c>
      <c r="K165" s="88">
        <f>'Прил 2'!K121</f>
        <v>5</v>
      </c>
      <c r="L165" s="88">
        <f>'Прил 2'!L121</f>
        <v>5</v>
      </c>
    </row>
    <row r="166" spans="1:12" ht="63.75" customHeight="1">
      <c r="A166" s="10" t="s">
        <v>236</v>
      </c>
      <c r="B166" s="6">
        <v>89</v>
      </c>
      <c r="C166" s="6">
        <v>1</v>
      </c>
      <c r="D166" s="6" t="s">
        <v>37</v>
      </c>
      <c r="E166" s="6" t="s">
        <v>215</v>
      </c>
      <c r="F166" s="6"/>
      <c r="G166" s="7"/>
      <c r="H166" s="7"/>
      <c r="I166" s="7"/>
      <c r="J166" s="35">
        <f>J167</f>
        <v>300</v>
      </c>
      <c r="K166" s="35">
        <f t="shared" ref="K166:L170" si="58">K167</f>
        <v>30</v>
      </c>
      <c r="L166" s="35">
        <f t="shared" si="58"/>
        <v>30</v>
      </c>
    </row>
    <row r="167" spans="1:12" ht="36.6" customHeight="1">
      <c r="A167" s="73" t="s">
        <v>105</v>
      </c>
      <c r="B167" s="6">
        <v>89</v>
      </c>
      <c r="C167" s="6">
        <v>1</v>
      </c>
      <c r="D167" s="6" t="s">
        <v>37</v>
      </c>
      <c r="E167" s="6" t="s">
        <v>215</v>
      </c>
      <c r="F167" s="6" t="s">
        <v>106</v>
      </c>
      <c r="G167" s="7"/>
      <c r="H167" s="7"/>
      <c r="I167" s="7"/>
      <c r="J167" s="35">
        <f>J168</f>
        <v>300</v>
      </c>
      <c r="K167" s="35">
        <f t="shared" si="58"/>
        <v>30</v>
      </c>
      <c r="L167" s="35">
        <f t="shared" si="58"/>
        <v>30</v>
      </c>
    </row>
    <row r="168" spans="1:12" ht="23.25" customHeight="1">
      <c r="A168" s="73" t="s">
        <v>42</v>
      </c>
      <c r="B168" s="6">
        <v>89</v>
      </c>
      <c r="C168" s="6">
        <v>1</v>
      </c>
      <c r="D168" s="6" t="s">
        <v>37</v>
      </c>
      <c r="E168" s="6" t="s">
        <v>215</v>
      </c>
      <c r="F168" s="6" t="s">
        <v>107</v>
      </c>
      <c r="G168" s="7"/>
      <c r="H168" s="7"/>
      <c r="I168" s="7"/>
      <c r="J168" s="35">
        <f>J169</f>
        <v>300</v>
      </c>
      <c r="K168" s="35">
        <f t="shared" si="58"/>
        <v>30</v>
      </c>
      <c r="L168" s="35">
        <f t="shared" si="58"/>
        <v>30</v>
      </c>
    </row>
    <row r="169" spans="1:12" ht="18.75" customHeight="1">
      <c r="A169" s="118" t="s">
        <v>21</v>
      </c>
      <c r="B169" s="6">
        <v>89</v>
      </c>
      <c r="C169" s="6">
        <v>1</v>
      </c>
      <c r="D169" s="6" t="s">
        <v>37</v>
      </c>
      <c r="E169" s="6" t="s">
        <v>215</v>
      </c>
      <c r="F169" s="6" t="s">
        <v>107</v>
      </c>
      <c r="G169" s="7" t="s">
        <v>20</v>
      </c>
      <c r="H169" s="7"/>
      <c r="I169" s="7"/>
      <c r="J169" s="35">
        <f>J170</f>
        <v>300</v>
      </c>
      <c r="K169" s="35">
        <f t="shared" si="58"/>
        <v>30</v>
      </c>
      <c r="L169" s="35">
        <f t="shared" si="58"/>
        <v>30</v>
      </c>
    </row>
    <row r="170" spans="1:12" ht="19.5" customHeight="1">
      <c r="A170" s="118" t="s">
        <v>55</v>
      </c>
      <c r="B170" s="6">
        <v>89</v>
      </c>
      <c r="C170" s="6">
        <v>1</v>
      </c>
      <c r="D170" s="6" t="s">
        <v>37</v>
      </c>
      <c r="E170" s="6" t="s">
        <v>215</v>
      </c>
      <c r="F170" s="6" t="s">
        <v>107</v>
      </c>
      <c r="G170" s="7" t="s">
        <v>20</v>
      </c>
      <c r="H170" s="7" t="s">
        <v>28</v>
      </c>
      <c r="I170" s="7"/>
      <c r="J170" s="35">
        <f>J171</f>
        <v>300</v>
      </c>
      <c r="K170" s="35">
        <f t="shared" si="58"/>
        <v>30</v>
      </c>
      <c r="L170" s="35">
        <f t="shared" si="58"/>
        <v>30</v>
      </c>
    </row>
    <row r="171" spans="1:12" ht="36" customHeight="1">
      <c r="A171" s="120" t="s">
        <v>73</v>
      </c>
      <c r="B171" s="66">
        <v>89</v>
      </c>
      <c r="C171" s="66">
        <v>1</v>
      </c>
      <c r="D171" s="66" t="s">
        <v>37</v>
      </c>
      <c r="E171" s="66" t="s">
        <v>215</v>
      </c>
      <c r="F171" s="66" t="s">
        <v>107</v>
      </c>
      <c r="G171" s="83" t="s">
        <v>20</v>
      </c>
      <c r="H171" s="83" t="s">
        <v>28</v>
      </c>
      <c r="I171" s="83" t="s">
        <v>93</v>
      </c>
      <c r="J171" s="88">
        <f>'Прил 2'!J96</f>
        <v>300</v>
      </c>
      <c r="K171" s="88">
        <f>'Прил 2'!K96</f>
        <v>30</v>
      </c>
      <c r="L171" s="88">
        <f>'Прил 2'!L96</f>
        <v>30</v>
      </c>
    </row>
    <row r="172" spans="1:12" ht="49.5" customHeight="1">
      <c r="A172" s="91" t="s">
        <v>171</v>
      </c>
      <c r="B172" s="121">
        <v>89</v>
      </c>
      <c r="C172" s="117" t="s">
        <v>24</v>
      </c>
      <c r="D172" s="7" t="s">
        <v>37</v>
      </c>
      <c r="E172" s="7" t="s">
        <v>52</v>
      </c>
      <c r="F172" s="7"/>
      <c r="G172" s="7"/>
      <c r="H172" s="7"/>
      <c r="I172" s="11"/>
      <c r="J172" s="35">
        <f>J175+J178</f>
        <v>159</v>
      </c>
      <c r="K172" s="35">
        <f t="shared" ref="K172:L172" si="59">K175+K178</f>
        <v>173.9</v>
      </c>
      <c r="L172" s="35">
        <f t="shared" si="59"/>
        <v>180.2</v>
      </c>
    </row>
    <row r="173" spans="1:12" ht="65.25" customHeight="1">
      <c r="A173" s="74" t="s">
        <v>108</v>
      </c>
      <c r="B173" s="121">
        <v>89</v>
      </c>
      <c r="C173" s="117" t="s">
        <v>24</v>
      </c>
      <c r="D173" s="7" t="s">
        <v>37</v>
      </c>
      <c r="E173" s="7" t="s">
        <v>52</v>
      </c>
      <c r="F173" s="7" t="s">
        <v>110</v>
      </c>
      <c r="G173" s="7"/>
      <c r="H173" s="7"/>
      <c r="I173" s="11"/>
      <c r="J173" s="35">
        <f>J174</f>
        <v>145</v>
      </c>
      <c r="K173" s="35">
        <f t="shared" ref="K173:L173" si="60">K174</f>
        <v>145</v>
      </c>
      <c r="L173" s="35">
        <f t="shared" si="60"/>
        <v>145</v>
      </c>
    </row>
    <row r="174" spans="1:12" ht="36.75" customHeight="1">
      <c r="A174" s="74" t="s">
        <v>109</v>
      </c>
      <c r="B174" s="121">
        <v>89</v>
      </c>
      <c r="C174" s="117" t="s">
        <v>24</v>
      </c>
      <c r="D174" s="7" t="s">
        <v>37</v>
      </c>
      <c r="E174" s="7" t="s">
        <v>52</v>
      </c>
      <c r="F174" s="7" t="s">
        <v>111</v>
      </c>
      <c r="G174" s="7"/>
      <c r="H174" s="7"/>
      <c r="I174" s="11"/>
      <c r="J174" s="35">
        <f>J175</f>
        <v>145</v>
      </c>
      <c r="K174" s="35">
        <f t="shared" ref="K174:L174" si="61">K175</f>
        <v>145</v>
      </c>
      <c r="L174" s="35">
        <f t="shared" si="61"/>
        <v>145</v>
      </c>
    </row>
    <row r="175" spans="1:12" ht="22.5" customHeight="1">
      <c r="A175" s="118" t="s">
        <v>50</v>
      </c>
      <c r="B175" s="121">
        <v>89</v>
      </c>
      <c r="C175" s="117" t="s">
        <v>24</v>
      </c>
      <c r="D175" s="7" t="s">
        <v>37</v>
      </c>
      <c r="E175" s="7" t="s">
        <v>52</v>
      </c>
      <c r="F175" s="7" t="s">
        <v>111</v>
      </c>
      <c r="G175" s="7" t="s">
        <v>28</v>
      </c>
      <c r="H175" s="7"/>
      <c r="I175" s="11"/>
      <c r="J175" s="35">
        <f>J176</f>
        <v>145</v>
      </c>
      <c r="K175" s="35">
        <f t="shared" ref="K175:L176" si="62">K176</f>
        <v>145</v>
      </c>
      <c r="L175" s="35">
        <f t="shared" si="62"/>
        <v>145</v>
      </c>
    </row>
    <row r="176" spans="1:12" ht="22.5" customHeight="1">
      <c r="A176" s="118" t="s">
        <v>51</v>
      </c>
      <c r="B176" s="121">
        <v>89</v>
      </c>
      <c r="C176" s="117" t="s">
        <v>24</v>
      </c>
      <c r="D176" s="7" t="s">
        <v>37</v>
      </c>
      <c r="E176" s="7" t="s">
        <v>52</v>
      </c>
      <c r="F176" s="7" t="s">
        <v>111</v>
      </c>
      <c r="G176" s="7" t="s">
        <v>28</v>
      </c>
      <c r="H176" s="7" t="s">
        <v>29</v>
      </c>
      <c r="I176" s="11"/>
      <c r="J176" s="35">
        <f>J177</f>
        <v>145</v>
      </c>
      <c r="K176" s="35">
        <f t="shared" si="62"/>
        <v>145</v>
      </c>
      <c r="L176" s="35">
        <f t="shared" si="62"/>
        <v>145</v>
      </c>
    </row>
    <row r="177" spans="1:12" ht="39.75" customHeight="1">
      <c r="A177" s="120" t="s">
        <v>73</v>
      </c>
      <c r="B177" s="83">
        <v>89</v>
      </c>
      <c r="C177" s="83">
        <v>1</v>
      </c>
      <c r="D177" s="83" t="s">
        <v>37</v>
      </c>
      <c r="E177" s="83" t="s">
        <v>52</v>
      </c>
      <c r="F177" s="83" t="s">
        <v>111</v>
      </c>
      <c r="G177" s="83" t="s">
        <v>28</v>
      </c>
      <c r="H177" s="83" t="s">
        <v>29</v>
      </c>
      <c r="I177" s="83" t="s">
        <v>93</v>
      </c>
      <c r="J177" s="88">
        <f>'Прил 2'!J65</f>
        <v>145</v>
      </c>
      <c r="K177" s="88">
        <f>'Прил 2'!K65</f>
        <v>145</v>
      </c>
      <c r="L177" s="88">
        <f>'Прил 2'!L65</f>
        <v>145</v>
      </c>
    </row>
    <row r="178" spans="1:12" ht="39" customHeight="1">
      <c r="A178" s="74" t="s">
        <v>108</v>
      </c>
      <c r="B178" s="121">
        <v>89</v>
      </c>
      <c r="C178" s="117" t="s">
        <v>24</v>
      </c>
      <c r="D178" s="7" t="s">
        <v>37</v>
      </c>
      <c r="E178" s="7" t="s">
        <v>52</v>
      </c>
      <c r="F178" s="7" t="s">
        <v>106</v>
      </c>
      <c r="G178" s="7"/>
      <c r="H178" s="7"/>
      <c r="I178" s="11"/>
      <c r="J178" s="35">
        <f>J179</f>
        <v>14</v>
      </c>
      <c r="K178" s="35">
        <f t="shared" ref="K178:L181" si="63">K179</f>
        <v>28.9</v>
      </c>
      <c r="L178" s="35">
        <f t="shared" ref="L178:L179" si="64">L179</f>
        <v>35.200000000000003</v>
      </c>
    </row>
    <row r="179" spans="1:12" ht="37.5" customHeight="1">
      <c r="A179" s="74" t="s">
        <v>109</v>
      </c>
      <c r="B179" s="121">
        <v>89</v>
      </c>
      <c r="C179" s="117" t="s">
        <v>24</v>
      </c>
      <c r="D179" s="7" t="s">
        <v>37</v>
      </c>
      <c r="E179" s="7" t="s">
        <v>52</v>
      </c>
      <c r="F179" s="7" t="s">
        <v>107</v>
      </c>
      <c r="G179" s="7"/>
      <c r="H179" s="7"/>
      <c r="I179" s="11"/>
      <c r="J179" s="35">
        <f>J180</f>
        <v>14</v>
      </c>
      <c r="K179" s="35">
        <f t="shared" si="63"/>
        <v>28.9</v>
      </c>
      <c r="L179" s="35">
        <f t="shared" si="64"/>
        <v>35.200000000000003</v>
      </c>
    </row>
    <row r="180" spans="1:12" ht="21.75" customHeight="1">
      <c r="A180" s="118" t="s">
        <v>50</v>
      </c>
      <c r="B180" s="121">
        <v>89</v>
      </c>
      <c r="C180" s="117" t="s">
        <v>24</v>
      </c>
      <c r="D180" s="7" t="s">
        <v>37</v>
      </c>
      <c r="E180" s="7" t="s">
        <v>52</v>
      </c>
      <c r="F180" s="7" t="s">
        <v>107</v>
      </c>
      <c r="G180" s="7" t="s">
        <v>28</v>
      </c>
      <c r="H180" s="7"/>
      <c r="I180" s="11"/>
      <c r="J180" s="35">
        <f>J181</f>
        <v>14</v>
      </c>
      <c r="K180" s="35">
        <f t="shared" si="63"/>
        <v>28.9</v>
      </c>
      <c r="L180" s="35">
        <f t="shared" si="63"/>
        <v>35.200000000000003</v>
      </c>
    </row>
    <row r="181" spans="1:12" ht="24" customHeight="1">
      <c r="A181" s="118" t="s">
        <v>51</v>
      </c>
      <c r="B181" s="121">
        <v>89</v>
      </c>
      <c r="C181" s="117" t="s">
        <v>24</v>
      </c>
      <c r="D181" s="7" t="s">
        <v>37</v>
      </c>
      <c r="E181" s="7" t="s">
        <v>52</v>
      </c>
      <c r="F181" s="7" t="s">
        <v>107</v>
      </c>
      <c r="G181" s="7" t="s">
        <v>28</v>
      </c>
      <c r="H181" s="7" t="s">
        <v>29</v>
      </c>
      <c r="I181" s="11"/>
      <c r="J181" s="35">
        <f>J182</f>
        <v>14</v>
      </c>
      <c r="K181" s="35">
        <f t="shared" si="63"/>
        <v>28.9</v>
      </c>
      <c r="L181" s="35">
        <f t="shared" si="63"/>
        <v>35.200000000000003</v>
      </c>
    </row>
    <row r="182" spans="1:12" ht="42.75" customHeight="1">
      <c r="A182" s="120" t="s">
        <v>73</v>
      </c>
      <c r="B182" s="83">
        <v>89</v>
      </c>
      <c r="C182" s="83">
        <v>1</v>
      </c>
      <c r="D182" s="83" t="s">
        <v>37</v>
      </c>
      <c r="E182" s="83" t="s">
        <v>52</v>
      </c>
      <c r="F182" s="83" t="s">
        <v>107</v>
      </c>
      <c r="G182" s="83" t="s">
        <v>28</v>
      </c>
      <c r="H182" s="83" t="s">
        <v>29</v>
      </c>
      <c r="I182" s="83" t="s">
        <v>93</v>
      </c>
      <c r="J182" s="88">
        <f>'Прил 2'!J67</f>
        <v>14</v>
      </c>
      <c r="K182" s="88">
        <f>'Прил 2'!K67</f>
        <v>28.9</v>
      </c>
      <c r="L182" s="88">
        <f>'Прил 2'!L67</f>
        <v>35.200000000000003</v>
      </c>
    </row>
    <row r="183" spans="1:12" ht="85.15" customHeight="1">
      <c r="A183" s="118" t="s">
        <v>142</v>
      </c>
      <c r="B183" s="6">
        <v>89</v>
      </c>
      <c r="C183" s="7" t="s">
        <v>24</v>
      </c>
      <c r="D183" s="7" t="s">
        <v>37</v>
      </c>
      <c r="E183" s="7" t="s">
        <v>43</v>
      </c>
      <c r="F183" s="7"/>
      <c r="G183" s="7"/>
      <c r="H183" s="7"/>
      <c r="I183" s="7"/>
      <c r="J183" s="35">
        <f>J186</f>
        <v>0.5</v>
      </c>
      <c r="K183" s="35">
        <f>K186</f>
        <v>0.5</v>
      </c>
      <c r="L183" s="35">
        <f>L186</f>
        <v>0.5</v>
      </c>
    </row>
    <row r="184" spans="1:12" ht="35.450000000000003" customHeight="1">
      <c r="A184" s="73" t="s">
        <v>105</v>
      </c>
      <c r="B184" s="121">
        <v>89</v>
      </c>
      <c r="C184" s="7" t="s">
        <v>24</v>
      </c>
      <c r="D184" s="7" t="s">
        <v>37</v>
      </c>
      <c r="E184" s="7" t="s">
        <v>43</v>
      </c>
      <c r="F184" s="7" t="s">
        <v>106</v>
      </c>
      <c r="G184" s="7"/>
      <c r="H184" s="7"/>
      <c r="I184" s="7"/>
      <c r="J184" s="35">
        <f>J185</f>
        <v>0.5</v>
      </c>
      <c r="K184" s="35">
        <f t="shared" ref="K184:L184" si="65">K185</f>
        <v>0.5</v>
      </c>
      <c r="L184" s="35">
        <f t="shared" si="65"/>
        <v>0.5</v>
      </c>
    </row>
    <row r="185" spans="1:12" ht="22.15" customHeight="1">
      <c r="A185" s="73" t="s">
        <v>42</v>
      </c>
      <c r="B185" s="121">
        <v>89</v>
      </c>
      <c r="C185" s="7" t="s">
        <v>24</v>
      </c>
      <c r="D185" s="7" t="s">
        <v>37</v>
      </c>
      <c r="E185" s="7" t="s">
        <v>43</v>
      </c>
      <c r="F185" s="7" t="s">
        <v>107</v>
      </c>
      <c r="G185" s="7"/>
      <c r="H185" s="7"/>
      <c r="I185" s="7"/>
      <c r="J185" s="35">
        <f>J186</f>
        <v>0.5</v>
      </c>
      <c r="K185" s="35">
        <f t="shared" ref="K185:L185" si="66">K186</f>
        <v>0.5</v>
      </c>
      <c r="L185" s="35">
        <f t="shared" si="66"/>
        <v>0.5</v>
      </c>
    </row>
    <row r="186" spans="1:12" ht="15.75">
      <c r="A186" s="118" t="s">
        <v>16</v>
      </c>
      <c r="B186" s="121">
        <v>89</v>
      </c>
      <c r="C186" s="7" t="s">
        <v>24</v>
      </c>
      <c r="D186" s="7" t="s">
        <v>37</v>
      </c>
      <c r="E186" s="7" t="s">
        <v>43</v>
      </c>
      <c r="F186" s="7" t="s">
        <v>107</v>
      </c>
      <c r="G186" s="7" t="s">
        <v>17</v>
      </c>
      <c r="H186" s="7"/>
      <c r="I186" s="7"/>
      <c r="J186" s="35">
        <f>J187</f>
        <v>0.5</v>
      </c>
      <c r="K186" s="35">
        <f t="shared" ref="K186:L187" si="67">K187</f>
        <v>0.5</v>
      </c>
      <c r="L186" s="35">
        <f t="shared" si="67"/>
        <v>0.5</v>
      </c>
    </row>
    <row r="187" spans="1:12" ht="53.45" customHeight="1">
      <c r="A187" s="118" t="s">
        <v>65</v>
      </c>
      <c r="B187" s="121">
        <v>89</v>
      </c>
      <c r="C187" s="7" t="s">
        <v>24</v>
      </c>
      <c r="D187" s="7" t="s">
        <v>37</v>
      </c>
      <c r="E187" s="7" t="s">
        <v>43</v>
      </c>
      <c r="F187" s="7" t="s">
        <v>107</v>
      </c>
      <c r="G187" s="7" t="s">
        <v>17</v>
      </c>
      <c r="H187" s="7" t="s">
        <v>18</v>
      </c>
      <c r="I187" s="7"/>
      <c r="J187" s="35">
        <f>J188</f>
        <v>0.5</v>
      </c>
      <c r="K187" s="35">
        <f t="shared" si="67"/>
        <v>0.5</v>
      </c>
      <c r="L187" s="35">
        <f t="shared" si="67"/>
        <v>0.5</v>
      </c>
    </row>
    <row r="188" spans="1:12" ht="31.5">
      <c r="A188" s="120" t="s">
        <v>73</v>
      </c>
      <c r="B188" s="87">
        <v>89</v>
      </c>
      <c r="C188" s="83" t="s">
        <v>24</v>
      </c>
      <c r="D188" s="83" t="s">
        <v>37</v>
      </c>
      <c r="E188" s="83" t="s">
        <v>43</v>
      </c>
      <c r="F188" s="83" t="s">
        <v>107</v>
      </c>
      <c r="G188" s="83" t="s">
        <v>17</v>
      </c>
      <c r="H188" s="83" t="s">
        <v>18</v>
      </c>
      <c r="I188" s="83" t="s">
        <v>93</v>
      </c>
      <c r="J188" s="88">
        <f>'Прил 2'!J37</f>
        <v>0.5</v>
      </c>
      <c r="K188" s="88">
        <f>'Прил 2'!K37</f>
        <v>0.5</v>
      </c>
      <c r="L188" s="88">
        <f>'Прил 2'!L37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28:D129">
    <cfRule type="expression" dxfId="2" priority="52" stopIfTrue="1">
      <formula>$D128=""</formula>
    </cfRule>
    <cfRule type="expression" dxfId="1" priority="53" stopIfTrue="1">
      <formula>$E128&lt;&gt;""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A24" sqref="A24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33" t="s">
        <v>239</v>
      </c>
      <c r="D1" s="233"/>
      <c r="E1" s="233"/>
      <c r="F1" s="17"/>
      <c r="G1" s="17"/>
    </row>
    <row r="2" spans="1:7" ht="51" customHeight="1">
      <c r="A2" s="246" t="s">
        <v>240</v>
      </c>
      <c r="B2" s="246"/>
      <c r="C2" s="246"/>
      <c r="D2" s="246"/>
      <c r="E2" s="246"/>
    </row>
    <row r="3" spans="1:7">
      <c r="A3" s="52"/>
      <c r="B3" s="124"/>
      <c r="C3" s="125"/>
      <c r="D3" s="53"/>
      <c r="E3" s="126" t="s">
        <v>135</v>
      </c>
    </row>
    <row r="4" spans="1:7" ht="39" customHeight="1">
      <c r="A4" s="247" t="s">
        <v>126</v>
      </c>
      <c r="B4" s="248" t="s">
        <v>189</v>
      </c>
      <c r="C4" s="247" t="s">
        <v>190</v>
      </c>
      <c r="D4" s="247"/>
      <c r="E4" s="247"/>
    </row>
    <row r="5" spans="1:7" ht="36" customHeight="1">
      <c r="A5" s="247"/>
      <c r="B5" s="248"/>
      <c r="C5" s="170" t="s">
        <v>193</v>
      </c>
      <c r="D5" s="170" t="s">
        <v>221</v>
      </c>
      <c r="E5" s="170" t="s">
        <v>225</v>
      </c>
    </row>
    <row r="6" spans="1:7" ht="31.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>
      <c r="A15" s="131" t="s">
        <v>154</v>
      </c>
      <c r="B15" s="132" t="s">
        <v>131</v>
      </c>
      <c r="C15" s="37">
        <f t="shared" ref="C15:E16" si="4">SUM(C16)</f>
        <v>-4961.03</v>
      </c>
      <c r="D15" s="37">
        <f t="shared" si="4"/>
        <v>-2009.6999999999998</v>
      </c>
      <c r="E15" s="37">
        <f t="shared" si="4"/>
        <v>-2213.1999999999998</v>
      </c>
    </row>
    <row r="16" spans="1:7">
      <c r="A16" s="40" t="s">
        <v>155</v>
      </c>
      <c r="B16" s="129" t="s">
        <v>132</v>
      </c>
      <c r="C16" s="39">
        <f t="shared" si="4"/>
        <v>-4961.03</v>
      </c>
      <c r="D16" s="39">
        <f t="shared" si="4"/>
        <v>-2009.6999999999998</v>
      </c>
      <c r="E16" s="39">
        <f t="shared" si="4"/>
        <v>-2213.1999999999998</v>
      </c>
    </row>
    <row r="17" spans="1:9" ht="31.5">
      <c r="A17" s="40" t="s">
        <v>156</v>
      </c>
      <c r="B17" s="129" t="s">
        <v>180</v>
      </c>
      <c r="C17" s="39">
        <f>-('Прил 1'!C7+C9)</f>
        <v>-4961.03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>
      <c r="A18" s="131" t="s">
        <v>157</v>
      </c>
      <c r="B18" s="132" t="s">
        <v>133</v>
      </c>
      <c r="C18" s="37">
        <f>C19</f>
        <v>5311.3200800000004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>
      <c r="A19" s="40" t="s">
        <v>158</v>
      </c>
      <c r="B19" s="129" t="s">
        <v>134</v>
      </c>
      <c r="C19" s="39">
        <f>C20</f>
        <v>5311.3200800000004</v>
      </c>
      <c r="D19" s="39">
        <f t="shared" si="5"/>
        <v>2009.7000000000003</v>
      </c>
      <c r="E19" s="39">
        <f t="shared" si="5"/>
        <v>2213.1999999999998</v>
      </c>
    </row>
    <row r="20" spans="1:9" ht="31.5">
      <c r="A20" s="40" t="s">
        <v>159</v>
      </c>
      <c r="B20" s="129" t="s">
        <v>181</v>
      </c>
      <c r="C20" s="39">
        <f>'Прил 2'!J7-C13</f>
        <v>5311.3200800000004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33" t="s">
        <v>241</v>
      </c>
      <c r="D1" s="233"/>
      <c r="E1" s="233"/>
    </row>
    <row r="2" spans="1:5">
      <c r="A2" s="249" t="s">
        <v>242</v>
      </c>
      <c r="B2" s="249"/>
      <c r="C2" s="249"/>
      <c r="D2" s="249"/>
      <c r="E2" s="249"/>
    </row>
    <row r="3" spans="1:5">
      <c r="A3" s="249"/>
      <c r="B3" s="249"/>
      <c r="C3" s="249"/>
      <c r="D3" s="249"/>
      <c r="E3" s="249"/>
    </row>
    <row r="4" spans="1:5" ht="36.75" customHeight="1">
      <c r="A4" s="249"/>
      <c r="B4" s="249"/>
      <c r="C4" s="249"/>
      <c r="D4" s="249"/>
      <c r="E4" s="249"/>
    </row>
    <row r="5" spans="1:5">
      <c r="A5" s="250" t="s">
        <v>119</v>
      </c>
      <c r="B5" s="250" t="s">
        <v>191</v>
      </c>
      <c r="C5" s="252" t="s">
        <v>192</v>
      </c>
      <c r="D5" s="253"/>
      <c r="E5" s="254"/>
    </row>
    <row r="6" spans="1:5">
      <c r="A6" s="251"/>
      <c r="B6" s="251"/>
      <c r="C6" s="208" t="s">
        <v>193</v>
      </c>
      <c r="D6" s="171" t="s">
        <v>221</v>
      </c>
      <c r="E6" s="171" t="s">
        <v>225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161</v>
      </c>
      <c r="C9" s="46"/>
      <c r="D9" s="45"/>
      <c r="E9" s="45"/>
    </row>
    <row r="10" spans="1:5">
      <c r="A10" s="136">
        <v>1</v>
      </c>
      <c r="B10" s="139" t="s">
        <v>123</v>
      </c>
      <c r="C10" s="133"/>
      <c r="D10" s="39"/>
      <c r="E10" s="39"/>
    </row>
    <row r="11" spans="1:5" ht="31.5">
      <c r="A11" s="136">
        <v>2</v>
      </c>
      <c r="B11" s="140" t="s">
        <v>124</v>
      </c>
      <c r="C11" s="47"/>
      <c r="D11" s="47"/>
      <c r="E11" s="47"/>
    </row>
    <row r="12" spans="1:5" ht="31.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>
      <c r="A13" s="137"/>
      <c r="B13" s="139" t="s">
        <v>122</v>
      </c>
      <c r="C13" s="44"/>
      <c r="D13" s="44"/>
      <c r="E13" s="44"/>
    </row>
    <row r="14" spans="1:5">
      <c r="A14" s="136">
        <v>1</v>
      </c>
      <c r="B14" s="139" t="s">
        <v>123</v>
      </c>
      <c r="C14" s="44"/>
      <c r="D14" s="44"/>
      <c r="E14" s="44"/>
    </row>
    <row r="15" spans="1:5" ht="31.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2025-06-23T09:09:24Z</dcterms:modified>
</cp:coreProperties>
</file>