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2'!$A$6:$L$131</definedName>
    <definedName name="_xlnm._FilterDatabase" localSheetId="2" hidden="1">'Прил 3 '!$A$6:$K$130</definedName>
    <definedName name="_xlnm._FilterDatabase" localSheetId="3" hidden="1">'Прил 4'!$B$1:$B$171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'!$A$1:$I$45</definedName>
    <definedName name="Excel_BuiltIn_Print_Area_5">#REF!</definedName>
    <definedName name="Excel_BuiltIn_Print_Area_5_1" localSheetId="2">'Прил 3 '!$A$1:$I$45</definedName>
    <definedName name="Excel_BuiltIn_Print_Area_5_1">#REF!</definedName>
    <definedName name="Excel_BuiltIn_Print_Area_6">'Прил 2'!$A$1:$G$46</definedName>
    <definedName name="Excel_BuiltIn_Print_Area_6_1">'Прил 2'!$A$1:$G$46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2'!$A$1:$L$131</definedName>
    <definedName name="_xlnm.Print_Area" localSheetId="2">'Прил 3 '!$A$1:$K$130</definedName>
    <definedName name="_xlnm.Print_Area" localSheetId="3">'Прил 4'!$A$1:$L$171</definedName>
  </definedNames>
  <calcPr calcId="125725"/>
  <fileRecoveryPr autoRecover="0"/>
</workbook>
</file>

<file path=xl/calcChain.xml><?xml version="1.0" encoding="utf-8"?>
<calcChain xmlns="http://schemas.openxmlformats.org/spreadsheetml/2006/main">
  <c r="J24" i="6"/>
  <c r="J15"/>
  <c r="J117" l="1"/>
  <c r="C20" i="1"/>
  <c r="C11"/>
  <c r="J27" i="6"/>
  <c r="D7" i="1"/>
  <c r="E7"/>
  <c r="D32"/>
  <c r="E32"/>
  <c r="C32"/>
  <c r="J33" i="6" l="1"/>
  <c r="K103" i="9"/>
  <c r="K102" s="1"/>
  <c r="K101" s="1"/>
  <c r="K100" s="1"/>
  <c r="K104"/>
  <c r="L104"/>
  <c r="L103" s="1"/>
  <c r="L102" s="1"/>
  <c r="L101" s="1"/>
  <c r="L100" s="1"/>
  <c r="J100"/>
  <c r="J101"/>
  <c r="J102"/>
  <c r="J103"/>
  <c r="J104"/>
  <c r="K33" i="18"/>
  <c r="J34"/>
  <c r="J33" s="1"/>
  <c r="K34"/>
  <c r="I33"/>
  <c r="I34"/>
  <c r="K34" i="6"/>
  <c r="L34"/>
  <c r="J34"/>
  <c r="J18" l="1"/>
  <c r="C26" i="1"/>
  <c r="J96" i="6"/>
  <c r="J80"/>
  <c r="K80"/>
  <c r="L80"/>
  <c r="E31" i="1"/>
  <c r="D31"/>
  <c r="C31"/>
  <c r="K136" i="9" l="1"/>
  <c r="K135" s="1"/>
  <c r="K134" s="1"/>
  <c r="K133" s="1"/>
  <c r="K132" s="1"/>
  <c r="K131" s="1"/>
  <c r="L136"/>
  <c r="L135" s="1"/>
  <c r="L134" s="1"/>
  <c r="L133" s="1"/>
  <c r="L132" s="1"/>
  <c r="L131" s="1"/>
  <c r="J136"/>
  <c r="J135" s="1"/>
  <c r="J134" s="1"/>
  <c r="J133" s="1"/>
  <c r="J132" s="1"/>
  <c r="J131" s="1"/>
  <c r="J88" i="18"/>
  <c r="J87" s="1"/>
  <c r="J86" s="1"/>
  <c r="J85" s="1"/>
  <c r="J84" s="1"/>
  <c r="K88"/>
  <c r="K87" s="1"/>
  <c r="K86" s="1"/>
  <c r="K85" s="1"/>
  <c r="K84" s="1"/>
  <c r="I88"/>
  <c r="I87" s="1"/>
  <c r="I86" s="1"/>
  <c r="I85" s="1"/>
  <c r="I84" s="1"/>
  <c r="L87" i="6"/>
  <c r="L86" s="1"/>
  <c r="L85" s="1"/>
  <c r="K88"/>
  <c r="K87" s="1"/>
  <c r="K86" s="1"/>
  <c r="K85" s="1"/>
  <c r="L88"/>
  <c r="J85"/>
  <c r="J86"/>
  <c r="J87"/>
  <c r="J88"/>
  <c r="J93" i="9" l="1"/>
  <c r="K89"/>
  <c r="K88" s="1"/>
  <c r="K87" s="1"/>
  <c r="K86" s="1"/>
  <c r="L89"/>
  <c r="L88" s="1"/>
  <c r="L87" s="1"/>
  <c r="L86" s="1"/>
  <c r="J89"/>
  <c r="J88" s="1"/>
  <c r="J87" s="1"/>
  <c r="J86" s="1"/>
  <c r="J28" i="18"/>
  <c r="K28"/>
  <c r="I28"/>
  <c r="J28" i="6"/>
  <c r="J30"/>
  <c r="K36" i="9" l="1"/>
  <c r="K35" s="1"/>
  <c r="K34" s="1"/>
  <c r="K33" s="1"/>
  <c r="K32" s="1"/>
  <c r="K31" s="1"/>
  <c r="K30" s="1"/>
  <c r="L36"/>
  <c r="L35" s="1"/>
  <c r="L34" s="1"/>
  <c r="L33" s="1"/>
  <c r="L32" s="1"/>
  <c r="L31" s="1"/>
  <c r="L30" s="1"/>
  <c r="K43"/>
  <c r="K42" s="1"/>
  <c r="K41" s="1"/>
  <c r="K40" s="1"/>
  <c r="K39" s="1"/>
  <c r="K38" s="1"/>
  <c r="K37" s="1"/>
  <c r="L43"/>
  <c r="L42" s="1"/>
  <c r="L41" s="1"/>
  <c r="L40" s="1"/>
  <c r="L39" s="1"/>
  <c r="L38" s="1"/>
  <c r="L37" s="1"/>
  <c r="J36"/>
  <c r="J35" s="1"/>
  <c r="J34" s="1"/>
  <c r="J33" s="1"/>
  <c r="J32" s="1"/>
  <c r="J31" s="1"/>
  <c r="J30" s="1"/>
  <c r="J43"/>
  <c r="J42" s="1"/>
  <c r="J41" s="1"/>
  <c r="J40" s="1"/>
  <c r="J39" s="1"/>
  <c r="J38" s="1"/>
  <c r="J37" s="1"/>
  <c r="K21"/>
  <c r="K20" s="1"/>
  <c r="K19" s="1"/>
  <c r="K18" s="1"/>
  <c r="K17" s="1"/>
  <c r="K16" s="1"/>
  <c r="K15" s="1"/>
  <c r="L21"/>
  <c r="L20" s="1"/>
  <c r="L19" s="1"/>
  <c r="L18" s="1"/>
  <c r="L17" s="1"/>
  <c r="L16" s="1"/>
  <c r="L15" s="1"/>
  <c r="J21"/>
  <c r="J20" s="1"/>
  <c r="J19" s="1"/>
  <c r="J18" s="1"/>
  <c r="J17" s="1"/>
  <c r="J16" s="1"/>
  <c r="J15" s="1"/>
  <c r="J79" i="18" l="1"/>
  <c r="K79"/>
  <c r="J83"/>
  <c r="J82" s="1"/>
  <c r="J81" s="1"/>
  <c r="J80" s="1"/>
  <c r="K83"/>
  <c r="K82" s="1"/>
  <c r="K81" s="1"/>
  <c r="K80" s="1"/>
  <c r="I79"/>
  <c r="I83"/>
  <c r="I82" s="1"/>
  <c r="I81" s="1"/>
  <c r="I80" s="1"/>
  <c r="J54"/>
  <c r="J53" s="1"/>
  <c r="J52" s="1"/>
  <c r="J51" s="1"/>
  <c r="K54"/>
  <c r="K53" s="1"/>
  <c r="K52" s="1"/>
  <c r="K51" s="1"/>
  <c r="I54"/>
  <c r="I53" s="1"/>
  <c r="I52" s="1"/>
  <c r="I51" s="1"/>
  <c r="L82" i="6" l="1"/>
  <c r="L81" s="1"/>
  <c r="L83"/>
  <c r="K81"/>
  <c r="K82"/>
  <c r="K83"/>
  <c r="J81"/>
  <c r="J82"/>
  <c r="J83"/>
  <c r="K47"/>
  <c r="L47"/>
  <c r="J47"/>
  <c r="K54"/>
  <c r="K53" s="1"/>
  <c r="K52" s="1"/>
  <c r="L54"/>
  <c r="L53" s="1"/>
  <c r="L52" s="1"/>
  <c r="J54"/>
  <c r="J53" s="1"/>
  <c r="J52" s="1"/>
  <c r="K154" i="9" l="1"/>
  <c r="K153" s="1"/>
  <c r="K152" s="1"/>
  <c r="K151" s="1"/>
  <c r="K150" s="1"/>
  <c r="K149" s="1"/>
  <c r="L154"/>
  <c r="L153" s="1"/>
  <c r="L152" s="1"/>
  <c r="L151" s="1"/>
  <c r="L150" s="1"/>
  <c r="L149" s="1"/>
  <c r="J154"/>
  <c r="J153" s="1"/>
  <c r="J152" s="1"/>
  <c r="J151" s="1"/>
  <c r="J150" s="1"/>
  <c r="J149" s="1"/>
  <c r="J100" i="18"/>
  <c r="J99" s="1"/>
  <c r="J98" s="1"/>
  <c r="J97" s="1"/>
  <c r="J96" s="1"/>
  <c r="K100"/>
  <c r="K99" s="1"/>
  <c r="K98" s="1"/>
  <c r="K97" s="1"/>
  <c r="K96" s="1"/>
  <c r="I100"/>
  <c r="I99" s="1"/>
  <c r="I98" s="1"/>
  <c r="I97" s="1"/>
  <c r="I96" s="1"/>
  <c r="K100" i="6"/>
  <c r="K99" s="1"/>
  <c r="K98" s="1"/>
  <c r="K97" s="1"/>
  <c r="L100"/>
  <c r="L99" s="1"/>
  <c r="L98" s="1"/>
  <c r="L97" s="1"/>
  <c r="J100"/>
  <c r="J99" s="1"/>
  <c r="J98" s="1"/>
  <c r="J97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50"/>
  <c r="K49" s="1"/>
  <c r="K48" s="1"/>
  <c r="K47" s="1"/>
  <c r="K46" s="1"/>
  <c r="K45" s="1"/>
  <c r="K44" s="1"/>
  <c r="L50"/>
  <c r="L49" s="1"/>
  <c r="L48" s="1"/>
  <c r="L47" s="1"/>
  <c r="L46" s="1"/>
  <c r="L45" s="1"/>
  <c r="L44" s="1"/>
  <c r="J50"/>
  <c r="J49" s="1"/>
  <c r="J48" s="1"/>
  <c r="J47" s="1"/>
  <c r="J46" s="1"/>
  <c r="J45" s="1"/>
  <c r="J44" s="1"/>
  <c r="K57"/>
  <c r="K56" s="1"/>
  <c r="K55" s="1"/>
  <c r="K54" s="1"/>
  <c r="K53" s="1"/>
  <c r="K52" s="1"/>
  <c r="K51" s="1"/>
  <c r="L57"/>
  <c r="L56" s="1"/>
  <c r="L55" s="1"/>
  <c r="L54" s="1"/>
  <c r="L53" s="1"/>
  <c r="L52" s="1"/>
  <c r="L51" s="1"/>
  <c r="J57"/>
  <c r="J56" s="1"/>
  <c r="J55" s="1"/>
  <c r="J54" s="1"/>
  <c r="J53" s="1"/>
  <c r="J52" s="1"/>
  <c r="J51" s="1"/>
  <c r="J50" i="18"/>
  <c r="J49" s="1"/>
  <c r="J48" s="1"/>
  <c r="J47" s="1"/>
  <c r="K50"/>
  <c r="K49" s="1"/>
  <c r="K48" s="1"/>
  <c r="K47" s="1"/>
  <c r="J58"/>
  <c r="J57" s="1"/>
  <c r="J56" s="1"/>
  <c r="J55" s="1"/>
  <c r="K58"/>
  <c r="K57" s="1"/>
  <c r="K56" s="1"/>
  <c r="K55" s="1"/>
  <c r="I50"/>
  <c r="I49" s="1"/>
  <c r="I48" s="1"/>
  <c r="I47" s="1"/>
  <c r="I58"/>
  <c r="I57" s="1"/>
  <c r="I56" s="1"/>
  <c r="I55" s="1"/>
  <c r="K50" i="6"/>
  <c r="K49" s="1"/>
  <c r="K48" s="1"/>
  <c r="L50"/>
  <c r="L49" s="1"/>
  <c r="L48" s="1"/>
  <c r="J50"/>
  <c r="J49" s="1"/>
  <c r="J48" s="1"/>
  <c r="K58"/>
  <c r="K57" s="1"/>
  <c r="K56" s="1"/>
  <c r="L58"/>
  <c r="L57" s="1"/>
  <c r="L56" s="1"/>
  <c r="J58"/>
  <c r="J57" s="1"/>
  <c r="J56" s="1"/>
  <c r="J73" i="18"/>
  <c r="J72" s="1"/>
  <c r="J71" s="1"/>
  <c r="J70" s="1"/>
  <c r="J69" s="1"/>
  <c r="J68" s="1"/>
  <c r="K73"/>
  <c r="K72" s="1"/>
  <c r="K71" s="1"/>
  <c r="K70" s="1"/>
  <c r="K69" s="1"/>
  <c r="K68" s="1"/>
  <c r="I73"/>
  <c r="I72" s="1"/>
  <c r="I71" s="1"/>
  <c r="I70" s="1"/>
  <c r="I69" s="1"/>
  <c r="I68" s="1"/>
  <c r="K73" i="6"/>
  <c r="K72" s="1"/>
  <c r="K71" s="1"/>
  <c r="K70" s="1"/>
  <c r="K69" s="1"/>
  <c r="L73"/>
  <c r="L72" s="1"/>
  <c r="L71" s="1"/>
  <c r="L70" s="1"/>
  <c r="L69" s="1"/>
  <c r="J73"/>
  <c r="J72" s="1"/>
  <c r="J71" s="1"/>
  <c r="J70" s="1"/>
  <c r="J69" s="1"/>
  <c r="J46" i="18" l="1"/>
  <c r="K46"/>
  <c r="I46"/>
  <c r="K99" i="9"/>
  <c r="K98" s="1"/>
  <c r="K97" s="1"/>
  <c r="K96" s="1"/>
  <c r="K95" s="1"/>
  <c r="K94" s="1"/>
  <c r="L99"/>
  <c r="L98" s="1"/>
  <c r="L97" s="1"/>
  <c r="L96" s="1"/>
  <c r="L95" s="1"/>
  <c r="L94" s="1"/>
  <c r="J99"/>
  <c r="J98" s="1"/>
  <c r="J97" s="1"/>
  <c r="J96" s="1"/>
  <c r="J95" s="1"/>
  <c r="J94" s="1"/>
  <c r="K71"/>
  <c r="K70" s="1"/>
  <c r="K69" s="1"/>
  <c r="K68" s="1"/>
  <c r="K67" s="1"/>
  <c r="K66" s="1"/>
  <c r="L71"/>
  <c r="L70" s="1"/>
  <c r="L69" s="1"/>
  <c r="L68" s="1"/>
  <c r="L67" s="1"/>
  <c r="L66" s="1"/>
  <c r="J71"/>
  <c r="J70" s="1"/>
  <c r="J69" s="1"/>
  <c r="J68" s="1"/>
  <c r="J67" s="1"/>
  <c r="J66" s="1"/>
  <c r="K29"/>
  <c r="K28" s="1"/>
  <c r="K27" s="1"/>
  <c r="K26" s="1"/>
  <c r="K25" s="1"/>
  <c r="K24" s="1"/>
  <c r="K23" s="1"/>
  <c r="K22" s="1"/>
  <c r="L29"/>
  <c r="L28" s="1"/>
  <c r="L27" s="1"/>
  <c r="L26" s="1"/>
  <c r="L25" s="1"/>
  <c r="L24" s="1"/>
  <c r="L23" s="1"/>
  <c r="L22" s="1"/>
  <c r="J29"/>
  <c r="J28" s="1"/>
  <c r="J27" s="1"/>
  <c r="J26" s="1"/>
  <c r="J25" s="1"/>
  <c r="J24" s="1"/>
  <c r="J23" s="1"/>
  <c r="J22" s="1"/>
  <c r="J32" i="18"/>
  <c r="J31" s="1"/>
  <c r="J30" s="1"/>
  <c r="K32"/>
  <c r="K31" s="1"/>
  <c r="K30" s="1"/>
  <c r="I32"/>
  <c r="I31" s="1"/>
  <c r="I30" s="1"/>
  <c r="J17"/>
  <c r="J16" s="1"/>
  <c r="J15" s="1"/>
  <c r="K17"/>
  <c r="K16" s="1"/>
  <c r="K15" s="1"/>
  <c r="I17"/>
  <c r="I16" s="1"/>
  <c r="I15" s="1"/>
  <c r="J109" i="6"/>
  <c r="K17"/>
  <c r="K16" s="1"/>
  <c r="L17"/>
  <c r="L16" s="1"/>
  <c r="J17"/>
  <c r="J16" s="1"/>
  <c r="K32"/>
  <c r="K31" s="1"/>
  <c r="L32"/>
  <c r="L31" s="1"/>
  <c r="J32"/>
  <c r="J31" s="1"/>
  <c r="L117"/>
  <c r="K117"/>
  <c r="D13" i="13"/>
  <c r="E13"/>
  <c r="C13"/>
  <c r="D25" i="1"/>
  <c r="E25"/>
  <c r="C25"/>
  <c r="K130" i="18" l="1"/>
  <c r="J130"/>
  <c r="L129" i="6"/>
  <c r="L128" s="1"/>
  <c r="K110"/>
  <c r="I26" i="18"/>
  <c r="I29"/>
  <c r="I27" s="1"/>
  <c r="C16" i="12"/>
  <c r="L127" i="6" l="1"/>
  <c r="L126" s="1"/>
  <c r="L125" s="1"/>
  <c r="L130"/>
  <c r="D22" i="1"/>
  <c r="E22"/>
  <c r="C22"/>
  <c r="K129" i="6" l="1"/>
  <c r="K128" s="1"/>
  <c r="K127" s="1"/>
  <c r="K126" s="1"/>
  <c r="K125" s="1"/>
  <c r="K130"/>
  <c r="L127" i="9"/>
  <c r="L126" s="1"/>
  <c r="L125" s="1"/>
  <c r="J26" i="18"/>
  <c r="K127" i="9" l="1"/>
  <c r="K126" s="1"/>
  <c r="K125" s="1"/>
  <c r="K128" i="18"/>
  <c r="K127" s="1"/>
  <c r="K126" s="1"/>
  <c r="K125" s="1"/>
  <c r="K124" s="1"/>
  <c r="K129"/>
  <c r="J128"/>
  <c r="J127" s="1"/>
  <c r="J126" s="1"/>
  <c r="J125" s="1"/>
  <c r="J124" s="1"/>
  <c r="J129"/>
  <c r="J116" l="1"/>
  <c r="J115" s="1"/>
  <c r="J114" s="1"/>
  <c r="J113" s="1"/>
  <c r="J112" s="1"/>
  <c r="J111" s="1"/>
  <c r="J110" s="1"/>
  <c r="K116"/>
  <c r="I116"/>
  <c r="I115" s="1"/>
  <c r="I114" s="1"/>
  <c r="I113" s="1"/>
  <c r="I112" s="1"/>
  <c r="I111" s="1"/>
  <c r="J109"/>
  <c r="J108" s="1"/>
  <c r="J107" s="1"/>
  <c r="K109"/>
  <c r="K108" s="1"/>
  <c r="K107" s="1"/>
  <c r="I109"/>
  <c r="I108" s="1"/>
  <c r="I107" s="1"/>
  <c r="J106"/>
  <c r="J105" s="1"/>
  <c r="J104" s="1"/>
  <c r="K106"/>
  <c r="K105" s="1"/>
  <c r="K104" s="1"/>
  <c r="I106"/>
  <c r="I105" s="1"/>
  <c r="I104" s="1"/>
  <c r="J95"/>
  <c r="J94" s="1"/>
  <c r="J93" s="1"/>
  <c r="J92" s="1"/>
  <c r="J91" s="1"/>
  <c r="J90" s="1"/>
  <c r="K95"/>
  <c r="K94" s="1"/>
  <c r="K93" s="1"/>
  <c r="K92" s="1"/>
  <c r="K91" s="1"/>
  <c r="K90" s="1"/>
  <c r="I95"/>
  <c r="I94" s="1"/>
  <c r="I93" s="1"/>
  <c r="I92" s="1"/>
  <c r="I91" s="1"/>
  <c r="I90" s="1"/>
  <c r="J78"/>
  <c r="K78"/>
  <c r="I78"/>
  <c r="I77" s="1"/>
  <c r="I76" s="1"/>
  <c r="I75" s="1"/>
  <c r="J67"/>
  <c r="J66" s="1"/>
  <c r="K67"/>
  <c r="K66" s="1"/>
  <c r="I67"/>
  <c r="I66" s="1"/>
  <c r="J65"/>
  <c r="K65"/>
  <c r="I65"/>
  <c r="J65" i="6"/>
  <c r="J39" i="18"/>
  <c r="J38" s="1"/>
  <c r="J37" s="1"/>
  <c r="J36" s="1"/>
  <c r="J35" s="1"/>
  <c r="K39"/>
  <c r="I39"/>
  <c r="I38" s="1"/>
  <c r="I37" s="1"/>
  <c r="I36" s="1"/>
  <c r="I35" s="1"/>
  <c r="J29"/>
  <c r="K29"/>
  <c r="J25"/>
  <c r="K26"/>
  <c r="K25" s="1"/>
  <c r="J23"/>
  <c r="K23"/>
  <c r="I23"/>
  <c r="J14"/>
  <c r="K14"/>
  <c r="I14"/>
  <c r="K65" i="9"/>
  <c r="L65"/>
  <c r="K124"/>
  <c r="L124"/>
  <c r="J124"/>
  <c r="K118"/>
  <c r="L118"/>
  <c r="J118"/>
  <c r="J65"/>
  <c r="K123" i="18"/>
  <c r="K122" s="1"/>
  <c r="K121" s="1"/>
  <c r="K120" s="1"/>
  <c r="K119" s="1"/>
  <c r="K118" s="1"/>
  <c r="K117" s="1"/>
  <c r="J123"/>
  <c r="J122" s="1"/>
  <c r="J121" s="1"/>
  <c r="J120" s="1"/>
  <c r="J119" s="1"/>
  <c r="J118" s="1"/>
  <c r="J117" s="1"/>
  <c r="I123"/>
  <c r="I122" s="1"/>
  <c r="I121" s="1"/>
  <c r="I120" s="1"/>
  <c r="I119" s="1"/>
  <c r="I118" s="1"/>
  <c r="I117" s="1"/>
  <c r="K45"/>
  <c r="K44" s="1"/>
  <c r="K43" s="1"/>
  <c r="K42" s="1"/>
  <c r="K41" s="1"/>
  <c r="K40" s="1"/>
  <c r="J45"/>
  <c r="J44" s="1"/>
  <c r="J43" s="1"/>
  <c r="J42" s="1"/>
  <c r="J41" s="1"/>
  <c r="J40" s="1"/>
  <c r="I45"/>
  <c r="I44" s="1"/>
  <c r="I43" s="1"/>
  <c r="I42" s="1"/>
  <c r="I41" s="1"/>
  <c r="I40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84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93" i="9" s="1"/>
  <c r="K92" s="1"/>
  <c r="K91" s="1"/>
  <c r="K90" s="1"/>
  <c r="K85" s="1"/>
  <c r="L39" i="6"/>
  <c r="L38" s="1"/>
  <c r="K39"/>
  <c r="K38" s="1"/>
  <c r="J39"/>
  <c r="J38" s="1"/>
  <c r="J92" i="9"/>
  <c r="J91" s="1"/>
  <c r="L45" i="6"/>
  <c r="L44" s="1"/>
  <c r="K45"/>
  <c r="K44" s="1"/>
  <c r="J45"/>
  <c r="J44" s="1"/>
  <c r="L67"/>
  <c r="K67"/>
  <c r="J67"/>
  <c r="L65"/>
  <c r="K65"/>
  <c r="K79"/>
  <c r="K78" s="1"/>
  <c r="L79"/>
  <c r="L78" s="1"/>
  <c r="J79"/>
  <c r="J78" s="1"/>
  <c r="K95"/>
  <c r="K94" s="1"/>
  <c r="K93" s="1"/>
  <c r="K92" s="1"/>
  <c r="K91" s="1"/>
  <c r="L95"/>
  <c r="L94" s="1"/>
  <c r="L93" s="1"/>
  <c r="L92" s="1"/>
  <c r="L91" s="1"/>
  <c r="J95"/>
  <c r="J94" s="1"/>
  <c r="J93" s="1"/>
  <c r="J92" s="1"/>
  <c r="J91" s="1"/>
  <c r="K106"/>
  <c r="K105" s="1"/>
  <c r="L106"/>
  <c r="L105" s="1"/>
  <c r="K109"/>
  <c r="K108" s="1"/>
  <c r="L109"/>
  <c r="L108" s="1"/>
  <c r="J108"/>
  <c r="J106"/>
  <c r="J105" s="1"/>
  <c r="K116"/>
  <c r="K115" s="1"/>
  <c r="K114" s="1"/>
  <c r="L116"/>
  <c r="L115" s="1"/>
  <c r="J116"/>
  <c r="J115" s="1"/>
  <c r="J114" s="1"/>
  <c r="J113" s="1"/>
  <c r="J112" s="1"/>
  <c r="J111" s="1"/>
  <c r="K123"/>
  <c r="K122" s="1"/>
  <c r="L123"/>
  <c r="L122" s="1"/>
  <c r="J123"/>
  <c r="J122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84" i="9" l="1"/>
  <c r="L25" i="6"/>
  <c r="J22"/>
  <c r="I103" i="18"/>
  <c r="I102" s="1"/>
  <c r="I101" s="1"/>
  <c r="K103"/>
  <c r="K102" s="1"/>
  <c r="K101" s="1"/>
  <c r="J76"/>
  <c r="J77"/>
  <c r="K76"/>
  <c r="K77"/>
  <c r="J103"/>
  <c r="J102" s="1"/>
  <c r="J101" s="1"/>
  <c r="K104" i="6"/>
  <c r="K103" s="1"/>
  <c r="K102" s="1"/>
  <c r="L104"/>
  <c r="L103" s="1"/>
  <c r="L102" s="1"/>
  <c r="J104"/>
  <c r="J103" s="1"/>
  <c r="J102" s="1"/>
  <c r="J84" i="9"/>
  <c r="J25" i="6"/>
  <c r="J21" s="1"/>
  <c r="E8" i="1"/>
  <c r="D8"/>
  <c r="C8"/>
  <c r="C7" s="1"/>
  <c r="K115" i="18"/>
  <c r="K114" s="1"/>
  <c r="K113" s="1"/>
  <c r="K112" s="1"/>
  <c r="K111" s="1"/>
  <c r="K110" s="1"/>
  <c r="K38"/>
  <c r="K37" s="1"/>
  <c r="K36" s="1"/>
  <c r="K35" s="1"/>
  <c r="K123" i="9"/>
  <c r="K122" s="1"/>
  <c r="K119" s="1"/>
  <c r="K117"/>
  <c r="K116" s="1"/>
  <c r="K113" s="1"/>
  <c r="K78"/>
  <c r="K77" s="1"/>
  <c r="K76" s="1"/>
  <c r="K142"/>
  <c r="K141" s="1"/>
  <c r="K140" s="1"/>
  <c r="K137" s="1"/>
  <c r="L160"/>
  <c r="L159" s="1"/>
  <c r="L158" s="1"/>
  <c r="K165"/>
  <c r="K164" s="1"/>
  <c r="K163" s="1"/>
  <c r="K162" s="1"/>
  <c r="K161" s="1"/>
  <c r="L28" i="6"/>
  <c r="L93" i="9" s="1"/>
  <c r="L92" s="1"/>
  <c r="L91" s="1"/>
  <c r="L90" s="1"/>
  <c r="L85" s="1"/>
  <c r="L78"/>
  <c r="L77" s="1"/>
  <c r="L76" s="1"/>
  <c r="K112"/>
  <c r="L142"/>
  <c r="L141" s="1"/>
  <c r="L140" s="1"/>
  <c r="L137" s="1"/>
  <c r="K148"/>
  <c r="K147" s="1"/>
  <c r="K146" s="1"/>
  <c r="K143" s="1"/>
  <c r="J160"/>
  <c r="J159" s="1"/>
  <c r="J158" s="1"/>
  <c r="L165"/>
  <c r="L164" s="1"/>
  <c r="L163" s="1"/>
  <c r="L162" s="1"/>
  <c r="L161" s="1"/>
  <c r="J78"/>
  <c r="J77" s="1"/>
  <c r="J76" s="1"/>
  <c r="J75" s="1"/>
  <c r="J74" s="1"/>
  <c r="J73" s="1"/>
  <c r="L112"/>
  <c r="J142"/>
  <c r="J141" s="1"/>
  <c r="J140" s="1"/>
  <c r="J137" s="1"/>
  <c r="L148"/>
  <c r="L147" s="1"/>
  <c r="L146" s="1"/>
  <c r="L143" s="1"/>
  <c r="J165"/>
  <c r="J164" s="1"/>
  <c r="J163" s="1"/>
  <c r="J162" s="1"/>
  <c r="J161" s="1"/>
  <c r="I25" i="18"/>
  <c r="J112" i="9"/>
  <c r="J148"/>
  <c r="K160"/>
  <c r="K159" s="1"/>
  <c r="K158" s="1"/>
  <c r="L64"/>
  <c r="L63" s="1"/>
  <c r="L60" s="1"/>
  <c r="L59" s="1"/>
  <c r="J123"/>
  <c r="J122" s="1"/>
  <c r="J119" s="1"/>
  <c r="J90"/>
  <c r="J85" s="1"/>
  <c r="I110" i="18"/>
  <c r="I64"/>
  <c r="I63" s="1"/>
  <c r="I74"/>
  <c r="I13"/>
  <c r="I12" s="1"/>
  <c r="I11" s="1"/>
  <c r="K64"/>
  <c r="K63" s="1"/>
  <c r="K62" s="1"/>
  <c r="K61" s="1"/>
  <c r="K60" s="1"/>
  <c r="K59" s="1"/>
  <c r="I22"/>
  <c r="I21" s="1"/>
  <c r="K13"/>
  <c r="K12" s="1"/>
  <c r="K11" s="1"/>
  <c r="K27"/>
  <c r="K24" s="1"/>
  <c r="J22"/>
  <c r="J21" s="1"/>
  <c r="J13"/>
  <c r="J12" s="1"/>
  <c r="J11" s="1"/>
  <c r="J27"/>
  <c r="J24" s="1"/>
  <c r="J64"/>
  <c r="J63" s="1"/>
  <c r="J62" s="1"/>
  <c r="J61" s="1"/>
  <c r="J60" s="1"/>
  <c r="J59" s="1"/>
  <c r="K22"/>
  <c r="K21" s="1"/>
  <c r="L64" i="6"/>
  <c r="L63" s="1"/>
  <c r="L62" s="1"/>
  <c r="K64"/>
  <c r="K63" s="1"/>
  <c r="K62" s="1"/>
  <c r="E10" i="13"/>
  <c r="D10"/>
  <c r="J121" i="6"/>
  <c r="J120" s="1"/>
  <c r="J119" s="1"/>
  <c r="J118" s="1"/>
  <c r="J64"/>
  <c r="J63" s="1"/>
  <c r="J62" s="1"/>
  <c r="L77"/>
  <c r="L37"/>
  <c r="L36" s="1"/>
  <c r="L171" i="9"/>
  <c r="L170" s="1"/>
  <c r="L169" s="1"/>
  <c r="J64"/>
  <c r="J63" s="1"/>
  <c r="J11" i="6"/>
  <c r="J10" s="1"/>
  <c r="L121"/>
  <c r="L120" s="1"/>
  <c r="L119" s="1"/>
  <c r="L118" s="1"/>
  <c r="K113"/>
  <c r="K112" s="1"/>
  <c r="K111" s="1"/>
  <c r="J77"/>
  <c r="K77"/>
  <c r="L43"/>
  <c r="L42" s="1"/>
  <c r="L41" s="1"/>
  <c r="L117" i="9"/>
  <c r="L116" s="1"/>
  <c r="J37" i="6"/>
  <c r="J36" s="1"/>
  <c r="J171" i="9"/>
  <c r="J170" s="1"/>
  <c r="J169" s="1"/>
  <c r="K171"/>
  <c r="K170" s="1"/>
  <c r="K169" s="1"/>
  <c r="K37" i="6"/>
  <c r="K36" s="1"/>
  <c r="K64" i="9"/>
  <c r="K63" s="1"/>
  <c r="K11" i="6"/>
  <c r="K10" s="1"/>
  <c r="K25"/>
  <c r="K21" s="1"/>
  <c r="L114"/>
  <c r="L113" s="1"/>
  <c r="L112" s="1"/>
  <c r="L111" s="1"/>
  <c r="J117" i="9"/>
  <c r="J116" s="1"/>
  <c r="J43" i="6"/>
  <c r="J42" s="1"/>
  <c r="J41" s="1"/>
  <c r="K43"/>
  <c r="K42" s="1"/>
  <c r="K41" s="1"/>
  <c r="L11"/>
  <c r="L10" s="1"/>
  <c r="K121"/>
  <c r="K120" s="1"/>
  <c r="K119" s="1"/>
  <c r="K118" s="1"/>
  <c r="J76" l="1"/>
  <c r="J75" s="1"/>
  <c r="J75" i="18"/>
  <c r="J74" s="1"/>
  <c r="K75"/>
  <c r="K74" s="1"/>
  <c r="L75" i="6"/>
  <c r="L76"/>
  <c r="K75"/>
  <c r="K76"/>
  <c r="K20" i="18"/>
  <c r="K19" s="1"/>
  <c r="K18" s="1"/>
  <c r="J20"/>
  <c r="J19" s="1"/>
  <c r="J18" s="1"/>
  <c r="J147" i="9"/>
  <c r="J146" s="1"/>
  <c r="J143" s="1"/>
  <c r="L111"/>
  <c r="L110" s="1"/>
  <c r="L109" s="1"/>
  <c r="L108" s="1"/>
  <c r="J111"/>
  <c r="J110" s="1"/>
  <c r="J107" s="1"/>
  <c r="K145"/>
  <c r="K144" s="1"/>
  <c r="J10" i="18"/>
  <c r="J9" s="1"/>
  <c r="K10"/>
  <c r="K9" s="1"/>
  <c r="I10"/>
  <c r="I9" s="1"/>
  <c r="K90" i="6"/>
  <c r="L21"/>
  <c r="L155" i="9"/>
  <c r="J139"/>
  <c r="J138" s="1"/>
  <c r="L61" i="6"/>
  <c r="L60" s="1"/>
  <c r="L145" i="9"/>
  <c r="L144" s="1"/>
  <c r="J155"/>
  <c r="K155"/>
  <c r="K61" i="6"/>
  <c r="K60" s="1"/>
  <c r="K121" i="9"/>
  <c r="K120" s="1"/>
  <c r="K139"/>
  <c r="K138" s="1"/>
  <c r="I24" i="18"/>
  <c r="I20" s="1"/>
  <c r="K115" i="9"/>
  <c r="K114" s="1"/>
  <c r="I89" i="18"/>
  <c r="J121" i="9"/>
  <c r="J120" s="1"/>
  <c r="L139"/>
  <c r="L138" s="1"/>
  <c r="L62"/>
  <c r="L61" s="1"/>
  <c r="K60"/>
  <c r="K59" s="1"/>
  <c r="K62"/>
  <c r="K61" s="1"/>
  <c r="K166"/>
  <c r="K168"/>
  <c r="K167" s="1"/>
  <c r="J60"/>
  <c r="J59" s="1"/>
  <c r="J62"/>
  <c r="J61" s="1"/>
  <c r="J166"/>
  <c r="J168"/>
  <c r="J167" s="1"/>
  <c r="L166"/>
  <c r="L168"/>
  <c r="L167" s="1"/>
  <c r="K157"/>
  <c r="K156" s="1"/>
  <c r="L157"/>
  <c r="L156" s="1"/>
  <c r="J157"/>
  <c r="J156" s="1"/>
  <c r="J113"/>
  <c r="J115"/>
  <c r="J114" s="1"/>
  <c r="L113"/>
  <c r="L115"/>
  <c r="L114" s="1"/>
  <c r="L73"/>
  <c r="L75"/>
  <c r="L74" s="1"/>
  <c r="K73"/>
  <c r="K75"/>
  <c r="K74" s="1"/>
  <c r="K111"/>
  <c r="K110" s="1"/>
  <c r="J89" i="18"/>
  <c r="I62"/>
  <c r="I61" s="1"/>
  <c r="I60" s="1"/>
  <c r="I59" s="1"/>
  <c r="K89"/>
  <c r="L90" i="6"/>
  <c r="C30" i="1"/>
  <c r="D30"/>
  <c r="D21" s="1"/>
  <c r="E30"/>
  <c r="E21" s="1"/>
  <c r="L123" i="9"/>
  <c r="L122" s="1"/>
  <c r="J61" i="6"/>
  <c r="J60" s="1"/>
  <c r="J90"/>
  <c r="K83" i="9"/>
  <c r="K82" s="1"/>
  <c r="K79" s="1"/>
  <c r="K20" i="6"/>
  <c r="K19" s="1"/>
  <c r="K9" s="1"/>
  <c r="J20"/>
  <c r="J19" s="1"/>
  <c r="J9" s="1"/>
  <c r="J83" i="9"/>
  <c r="J82" s="1"/>
  <c r="J79" s="1"/>
  <c r="J72" s="1"/>
  <c r="L83"/>
  <c r="L82" s="1"/>
  <c r="L79" s="1"/>
  <c r="J106" l="1"/>
  <c r="K8" i="6"/>
  <c r="K72" i="9"/>
  <c r="K58" s="1"/>
  <c r="J8" i="18"/>
  <c r="J7" s="1"/>
  <c r="K8"/>
  <c r="K7" i="6"/>
  <c r="D20" i="13" s="1"/>
  <c r="D19" s="1"/>
  <c r="D18" s="1"/>
  <c r="J8" i="6"/>
  <c r="J7" s="1"/>
  <c r="C20" i="13" s="1"/>
  <c r="C19" s="1"/>
  <c r="C18" s="1"/>
  <c r="L72" i="9"/>
  <c r="L58" s="1"/>
  <c r="C21" i="1"/>
  <c r="C17" i="13" s="1"/>
  <c r="L20" i="6"/>
  <c r="L19" s="1"/>
  <c r="L9" s="1"/>
  <c r="L8" s="1"/>
  <c r="J145" i="9"/>
  <c r="J144" s="1"/>
  <c r="L107"/>
  <c r="J109"/>
  <c r="J108" s="1"/>
  <c r="I19" i="18"/>
  <c r="I18" s="1"/>
  <c r="L119" i="9"/>
  <c r="L121"/>
  <c r="L120" s="1"/>
  <c r="K107"/>
  <c r="K106" s="1"/>
  <c r="K109"/>
  <c r="K108" s="1"/>
  <c r="L81"/>
  <c r="L80" s="1"/>
  <c r="J58"/>
  <c r="J81"/>
  <c r="J80" s="1"/>
  <c r="K81"/>
  <c r="K80" s="1"/>
  <c r="L106" l="1"/>
  <c r="L105" s="1"/>
  <c r="L7" s="1"/>
  <c r="K7"/>
  <c r="K105"/>
  <c r="J105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<sst xmlns="http://schemas.openxmlformats.org/spreadsheetml/2006/main" count="2483" uniqueCount="258">
  <si>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</si>
  <si>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</si>
  <si>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</si>
  <si>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</si>
  <si>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</si>
  <si>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</si>
  <si>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</si>
  <si>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</si>
  <si>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</si>
  <si>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</si>
  <si>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</si>
  <si>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</si>
  <si>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</si>
  <si>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</si>
  <si>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</si>
  <si>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</si>
  <si>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</si>
  <si>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</si>
  <si>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</si>
  <si>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</si>
  <si>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</si>
  <si>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</si>
  <si>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</si>
  <si>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</si>
  <si>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</si>
  <si>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</si>
  <si>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</si>
  <si>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</si>
  <si>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</si>
  <si>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</si>
  <si>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</si>
  <si>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</si>
  <si>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</si>
  <si>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</si>
  <si>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</si>
  <si>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</si>
  <si>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</si>
  <si>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</si>
  <si>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</si>
  <si>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</si>
  <si>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</si>
  <si>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</si>
  <si>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</si>
  <si>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</si>
  <si>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</si>
  <si>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</si>
  <si>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</si>
  <si>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</si>
  <si>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</si>
  <si>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</si>
  <si>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</si>
  <si>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</si>
  <si>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</si>
  <si>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</si>
  <si>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</si>
  <si>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</si>
  <si>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</si>
  <si>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</si>
  <si>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</si>
  <si>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</si>
  <si>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</si>
  <si>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</si>
  <si>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</si>
  <si>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</si>
  <si>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</si>
  <si>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</si>
  <si>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</si>
  <si>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</si>
  <si>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</si>
  <si>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</si>
  <si>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</si>
  <si>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</si>
  <si>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</si>
  <si>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</si>
  <si>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</si>
  <si>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</si>
  <si>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</si>
  <si>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</si>
  <si>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</si>
  <si>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</si>
  <si>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</si>
  <si>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</si>
  <si>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</si>
  <si>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</si>
  <si>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</si>
  <si>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</si>
  <si>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</si>
  <si>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</si>
  <si>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</si>
  <si>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</si>
  <si>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</si>
  <si>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</si>
  <si>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</si>
  <si>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</si>
  <si>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</si>
  <si>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</si>
  <si>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</si>
  <si>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</si>
  <si>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</si>
  <si>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</si>
  <si>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</si>
  <si>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</si>
  <si>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</si>
  <si>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</si>
  <si>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</si>
  <si>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</si>
  <si>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</si>
  <si>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</si>
  <si>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</si>
  <si>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</si>
  <si>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</si>
  <si>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</si>
  <si>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</si>
  <si>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</si>
  <si>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</si>
  <si>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</si>
  <si>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</si>
  <si>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</si>
  <si>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</si>
  <si>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</si>
  <si>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</si>
  <si>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</si>
  <si>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</si>
  <si>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</si>
  <si>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</si>
  <si>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</si>
  <si>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</si>
  <si>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</si>
  <si>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</si>
  <si>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</si>
  <si>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</si>
  <si>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</si>
  <si>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</si>
  <si>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</si>
  <si>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</si>
  <si>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</si>
  <si>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</si>
  <si>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</si>
  <si>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</si>
  <si>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</si>
  <si>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</si>
  <si>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</si>
  <si>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</si>
  <si>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</si>
  <si>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</si>
  <si>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</si>
  <si>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</si>
  <si>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</si>
  <si>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</si>
  <si>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</si>
  <si>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</si>
  <si>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</si>
  <si>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</si>
  <si>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</si>
  <si>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</si>
  <si>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</si>
  <si>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</si>
  <si>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</si>
  <si>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</si>
  <si>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</si>
  <si>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</si>
  <si>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</si>
  <si>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</si>
  <si>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</si>
  <si>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</si>
  <si>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</si>
  <si>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Условно утверждаемые расходы</t>
  </si>
  <si>
    <t>99</t>
  </si>
  <si>
    <t>41990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</si>
  <si>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</si>
  <si>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</si>
  <si>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2023 год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</si>
  <si>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</si>
  <si>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</si>
  <si>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</si>
  <si>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</si>
  <si>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</si>
  <si>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</si>
  <si>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</si>
  <si>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</si>
  <si>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</si>
  <si>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</si>
  <si>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</si>
  <si>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</si>
  <si>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</si>
  <si>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</si>
  <si>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</si>
  <si>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</si>
  <si>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2024 год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</si>
  <si>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</si>
  <si>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</si>
  <si>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</si>
  <si>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</si>
  <si>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</si>
  <si>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</si>
  <si>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</si>
  <si>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</si>
  <si>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</si>
  <si>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</si>
  <si>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</si>
  <si>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</si>
  <si>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</si>
  <si>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</si>
  <si>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</si>
  <si>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</si>
  <si>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</si>
  <si>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2023 ГОД И НА ПЛАНОВЫЙ ПЕРИОД 2024 И 2025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</si>
  <si>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20223год и на плановый период 2024 и 2025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</si>
  <si>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2023 ГОД И НА ПЛАНОВЫЙ ПЕРИОД 2024 И 2025 ГОДОВ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</si>
  <si>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</si>
  <si>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2023 ГОД И НА ПЛАНОВЫЙ ПЕРИОД 2024 И 2025 ГОДОВ 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</si>
  <si>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</si>
  <si>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</si>
  <si>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Основное мероприятие "Оформление прав собственности на бесхозяйные объекты инженерной инфраструктуры"</t>
  </si>
  <si>
    <t>Оформление прав собственности на бесхозяйные объекты инженерной инфраструктуры</t>
  </si>
  <si>
    <t>S6140</t>
  </si>
  <si>
    <t>Муниципальная программа "Энергосбережение и повышение энергетической эффективности на территории Паевского сельского поселения Кадошкинского муниципального района Республики Мордовия на 2023 – 2025 годы "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</si>
  <si>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</si>
  <si>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</si>
  <si>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2023 год и на плановый период 2024 и 2025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</si>
  <si>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2023 ГОД НА ПЛАНОВЫЙ ПЕРИОД 2024 И 2025 ГОДОВ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</si>
  <si>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</si>
  <si>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</si>
  <si>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</si>
  <si>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</si>
  <si>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</si>
  <si>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</si>
  <si>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</si>
  <si>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</si>
  <si>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</si>
  <si>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</si>
  <si>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</si>
  <si>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</si>
  <si>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</si>
  <si>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</si>
  <si>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</si>
  <si>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</si>
  <si>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</si>
  <si>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</si>
  <si>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</si>
  <si>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</si>
  <si>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</si>
  <si>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</si>
  <si>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</si>
  <si>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</si>
  <si>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Исполнение судебных актов</t>
  </si>
  <si>
    <t>830</t>
  </si>
  <si>
    <t>42510</t>
  </si>
  <si>
    <t>Содержание автомобильных дорог общего пользования местного значения и искусственных сооружений на них</t>
  </si>
  <si>
    <t>00020700000000000000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</si>
  <si>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</si>
  <si>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</si>
  <si>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</si>
  <si>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+15</t>
  </si>
  <si>
    <t>+17</t>
  </si>
  <si>
    <t>+3,13177</t>
  </si>
  <si>
    <t>+20</t>
  </si>
  <si>
    <t>+8,86823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</si>
</sst>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4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0" fontId="3" fillId="2" borderId="1" xfId="0" applyNumberFormat="1" applyFont="1" applyFill="1" applyBorder="1" applyAlignment="1">
      <alignment wrapText="1"/>
    </xf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  <xf numFmtId="0" fontId="4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65" fontId="3" fillId="0" borderId="1" xfId="0" applyNumberFormat="1" applyFont="1" applyBorder="1"/>
    <xf numFmtId="165" fontId="4" fillId="0" borderId="1" xfId="0" applyNumberFormat="1" applyFont="1" applyBorder="1"/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3"/>
  <sheetViews>
    <sheetView view="pageBreakPreview" topLeftCell="A5" zoomScaleNormal="75" zoomScaleSheetLayoutView="100" workbookViewId="0">
      <selection activeCell="F21" sqref="F21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9" customWidth="1"/>
    <col min="7" max="8" width="8.5703125" style="210"/>
    <col min="9" max="16384" width="8.5703125" style="19"/>
  </cols>
  <sheetData>
    <row r="1" spans="1:6" ht="117" customHeight="1">
      <c r="A1" s="16"/>
      <c r="B1" s="16"/>
      <c r="C1" s="214" t="s">
        <v>199</v>
      </c>
      <c r="D1" s="214"/>
      <c r="E1" s="214"/>
    </row>
    <row r="2" spans="1:6" ht="42" customHeight="1">
      <c r="A2" s="220" t="s">
        <v>147</v>
      </c>
      <c r="B2" s="220"/>
      <c r="C2" s="220"/>
      <c r="D2" s="220"/>
      <c r="E2" s="220"/>
    </row>
    <row r="3" spans="1:6">
      <c r="A3" s="36"/>
      <c r="B3" s="36"/>
      <c r="C3" s="221" t="s">
        <v>0</v>
      </c>
      <c r="D3" s="221"/>
      <c r="E3" s="221"/>
    </row>
    <row r="4" spans="1:6" ht="32.25" customHeight="1">
      <c r="A4" s="216" t="s">
        <v>1</v>
      </c>
      <c r="B4" s="218" t="s">
        <v>2</v>
      </c>
      <c r="C4" s="215" t="s">
        <v>3</v>
      </c>
      <c r="D4" s="215"/>
      <c r="E4" s="215"/>
    </row>
    <row r="5" spans="1:6">
      <c r="A5" s="217"/>
      <c r="B5" s="219"/>
      <c r="C5" s="173" t="s">
        <v>171</v>
      </c>
      <c r="D5" s="173" t="s">
        <v>188</v>
      </c>
      <c r="E5" s="173" t="s">
        <v>200</v>
      </c>
    </row>
    <row r="6" spans="1:6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6">
      <c r="A7" s="22"/>
      <c r="B7" s="23" t="s">
        <v>4</v>
      </c>
      <c r="C7" s="24">
        <f>SUM(C8+C21+C32)</f>
        <v>2338.5499999999997</v>
      </c>
      <c r="D7" s="24">
        <f t="shared" ref="D7:E7" si="0">SUM(D8+D21+D32)</f>
        <v>1200.68</v>
      </c>
      <c r="E7" s="24">
        <f t="shared" si="0"/>
        <v>1247.7800000000002</v>
      </c>
    </row>
    <row r="8" spans="1:6">
      <c r="A8" s="25" t="s">
        <v>70</v>
      </c>
      <c r="B8" s="23" t="s">
        <v>76</v>
      </c>
      <c r="C8" s="26">
        <f>SUM(C9+C12+C14+C16+C19)</f>
        <v>583.4</v>
      </c>
      <c r="D8" s="26">
        <f t="shared" ref="D8:E8" si="1">SUM(D9+D12+D14+D16+D19)</f>
        <v>561.88</v>
      </c>
      <c r="E8" s="26">
        <f t="shared" si="1"/>
        <v>572.68000000000006</v>
      </c>
    </row>
    <row r="9" spans="1:6">
      <c r="A9" s="25" t="s">
        <v>71</v>
      </c>
      <c r="B9" s="23" t="s">
        <v>5</v>
      </c>
      <c r="C9" s="26">
        <f t="shared" ref="C9:E10" si="2">SUM(C10)</f>
        <v>82.7</v>
      </c>
      <c r="D9" s="26">
        <f t="shared" si="2"/>
        <v>71.599999999999994</v>
      </c>
      <c r="E9" s="15">
        <f t="shared" si="2"/>
        <v>76.64</v>
      </c>
    </row>
    <row r="10" spans="1:6" ht="16.5" thickBot="1">
      <c r="A10" s="25" t="s">
        <v>6</v>
      </c>
      <c r="B10" s="23" t="s">
        <v>7</v>
      </c>
      <c r="C10" s="154">
        <f t="shared" si="2"/>
        <v>82.7</v>
      </c>
      <c r="D10" s="154">
        <f t="shared" si="2"/>
        <v>71.599999999999994</v>
      </c>
      <c r="E10" s="155">
        <f t="shared" si="2"/>
        <v>76.64</v>
      </c>
    </row>
    <row r="11" spans="1:6" ht="63">
      <c r="A11" s="27" t="s">
        <v>77</v>
      </c>
      <c r="B11" s="8" t="s">
        <v>78</v>
      </c>
      <c r="C11" s="158">
        <f>65.7+17</f>
        <v>82.7</v>
      </c>
      <c r="D11" s="159">
        <v>71.599999999999994</v>
      </c>
      <c r="E11" s="160">
        <v>76.64</v>
      </c>
      <c r="F11" s="209" t="s">
        <v>254</v>
      </c>
    </row>
    <row r="12" spans="1:6" ht="17.25" customHeight="1">
      <c r="A12" s="25" t="s">
        <v>72</v>
      </c>
      <c r="B12" s="23" t="s">
        <v>8</v>
      </c>
      <c r="C12" s="26">
        <f>SUM(C13)</f>
        <v>12.1</v>
      </c>
      <c r="D12" s="26">
        <f>SUM(D13)</f>
        <v>12.64</v>
      </c>
      <c r="E12" s="15">
        <f>SUM(E13)</f>
        <v>13.5</v>
      </c>
    </row>
    <row r="13" spans="1:6" ht="24" customHeight="1">
      <c r="A13" s="27" t="s">
        <v>79</v>
      </c>
      <c r="B13" s="8" t="s">
        <v>9</v>
      </c>
      <c r="C13" s="147">
        <v>12.1</v>
      </c>
      <c r="D13" s="147">
        <v>12.64</v>
      </c>
      <c r="E13" s="153">
        <v>13.5</v>
      </c>
    </row>
    <row r="14" spans="1:6">
      <c r="A14" s="25" t="s">
        <v>73</v>
      </c>
      <c r="B14" s="23" t="s">
        <v>80</v>
      </c>
      <c r="C14" s="26">
        <f>SUM(C15)</f>
        <v>77</v>
      </c>
      <c r="D14" s="26">
        <f>SUM(D15)</f>
        <v>77</v>
      </c>
      <c r="E14" s="15">
        <f>SUM(E15)</f>
        <v>78</v>
      </c>
    </row>
    <row r="15" spans="1:6" ht="33" customHeight="1">
      <c r="A15" s="27" t="s">
        <v>81</v>
      </c>
      <c r="B15" s="28" t="s">
        <v>82</v>
      </c>
      <c r="C15" s="147">
        <v>77</v>
      </c>
      <c r="D15" s="148">
        <v>77</v>
      </c>
      <c r="E15" s="149">
        <v>78</v>
      </c>
    </row>
    <row r="16" spans="1:6">
      <c r="A16" s="25" t="s">
        <v>74</v>
      </c>
      <c r="B16" s="3" t="s">
        <v>10</v>
      </c>
      <c r="C16" s="26">
        <f>SUM(C17+C18)</f>
        <v>351.3</v>
      </c>
      <c r="D16" s="26">
        <f>SUM(D17+D18)</f>
        <v>353.34000000000003</v>
      </c>
      <c r="E16" s="15">
        <f>SUM(E17+E18)</f>
        <v>355.34000000000003</v>
      </c>
    </row>
    <row r="17" spans="1:8" ht="31.5">
      <c r="A17" s="27" t="s">
        <v>83</v>
      </c>
      <c r="B17" s="28" t="s">
        <v>84</v>
      </c>
      <c r="C17" s="147">
        <v>123</v>
      </c>
      <c r="D17" s="148">
        <v>123</v>
      </c>
      <c r="E17" s="149">
        <v>123</v>
      </c>
    </row>
    <row r="18" spans="1:8" s="2" customFormat="1" ht="31.5">
      <c r="A18" s="27" t="s">
        <v>85</v>
      </c>
      <c r="B18" s="28" t="s">
        <v>86</v>
      </c>
      <c r="C18" s="147">
        <v>228.3</v>
      </c>
      <c r="D18" s="148">
        <v>230.34</v>
      </c>
      <c r="E18" s="149">
        <v>232.34</v>
      </c>
      <c r="F18" s="211"/>
      <c r="G18" s="212"/>
      <c r="H18" s="212"/>
    </row>
    <row r="19" spans="1:8" s="2" customFormat="1" ht="37.9" customHeight="1">
      <c r="A19" s="25" t="s">
        <v>11</v>
      </c>
      <c r="B19" s="3" t="s">
        <v>12</v>
      </c>
      <c r="C19" s="26">
        <f>SUM(C20)</f>
        <v>60.3</v>
      </c>
      <c r="D19" s="26">
        <f>SUM(D20)</f>
        <v>47.3</v>
      </c>
      <c r="E19" s="15">
        <f>SUM(E20)</f>
        <v>49.2</v>
      </c>
      <c r="F19" s="211"/>
      <c r="G19" s="212"/>
      <c r="H19" s="212"/>
    </row>
    <row r="20" spans="1:8" ht="48.6" customHeight="1">
      <c r="A20" s="27" t="s">
        <v>87</v>
      </c>
      <c r="B20" s="28" t="s">
        <v>177</v>
      </c>
      <c r="C20" s="147">
        <f>45.3+15</f>
        <v>60.3</v>
      </c>
      <c r="D20" s="148">
        <v>47.3</v>
      </c>
      <c r="E20" s="149">
        <v>49.2</v>
      </c>
      <c r="F20" s="209" t="s">
        <v>253</v>
      </c>
    </row>
    <row r="21" spans="1:8" ht="38.450000000000003" customHeight="1">
      <c r="A21" s="30" t="s">
        <v>88</v>
      </c>
      <c r="B21" s="31" t="s">
        <v>89</v>
      </c>
      <c r="C21" s="26">
        <f>SUM(C27+C30+C22+C25)</f>
        <v>1740.1499999999999</v>
      </c>
      <c r="D21" s="26">
        <f t="shared" ref="D21:E21" si="3">SUM(D27+D30+D22)</f>
        <v>638.80000000000007</v>
      </c>
      <c r="E21" s="26">
        <f t="shared" si="3"/>
        <v>675.10000000000014</v>
      </c>
    </row>
    <row r="22" spans="1:8" ht="18" customHeight="1">
      <c r="A22" s="25" t="s">
        <v>172</v>
      </c>
      <c r="B22" s="23" t="s">
        <v>173</v>
      </c>
      <c r="C22" s="26">
        <f>C23+C24</f>
        <v>454.7</v>
      </c>
      <c r="D22" s="26">
        <f t="shared" ref="D22:E22" si="4">D23+D24</f>
        <v>88.7</v>
      </c>
      <c r="E22" s="26">
        <f t="shared" si="4"/>
        <v>88.7</v>
      </c>
    </row>
    <row r="23" spans="1:8" ht="38.450000000000003" customHeight="1">
      <c r="A23" s="27" t="s">
        <v>174</v>
      </c>
      <c r="B23" s="29" t="s">
        <v>139</v>
      </c>
      <c r="C23" s="13">
        <v>73.8</v>
      </c>
      <c r="D23" s="13">
        <v>88.7</v>
      </c>
      <c r="E23" s="13">
        <v>88.7</v>
      </c>
    </row>
    <row r="24" spans="1:8" ht="38.450000000000003" customHeight="1">
      <c r="A24" s="27" t="s">
        <v>175</v>
      </c>
      <c r="B24" s="156" t="s">
        <v>170</v>
      </c>
      <c r="C24" s="12">
        <v>380.9</v>
      </c>
      <c r="D24" s="13">
        <v>0</v>
      </c>
      <c r="E24" s="13">
        <v>0</v>
      </c>
    </row>
    <row r="25" spans="1:8" ht="38.450000000000003" customHeight="1">
      <c r="A25" s="25" t="s">
        <v>201</v>
      </c>
      <c r="B25" s="32" t="s">
        <v>202</v>
      </c>
      <c r="C25" s="26">
        <f>C26</f>
        <v>720.05</v>
      </c>
      <c r="D25" s="26">
        <f t="shared" ref="D25:E25" si="5">D26</f>
        <v>0</v>
      </c>
      <c r="E25" s="26">
        <f t="shared" si="5"/>
        <v>0</v>
      </c>
    </row>
    <row r="26" spans="1:8" ht="21" customHeight="1">
      <c r="A26" s="27" t="s">
        <v>204</v>
      </c>
      <c r="B26" s="29" t="s">
        <v>203</v>
      </c>
      <c r="C26" s="13">
        <f>400+109.3-47.55+258.3</f>
        <v>720.05</v>
      </c>
      <c r="D26" s="13">
        <v>0</v>
      </c>
      <c r="E26" s="13">
        <v>0</v>
      </c>
    </row>
    <row r="27" spans="1:8">
      <c r="A27" s="25" t="s">
        <v>90</v>
      </c>
      <c r="B27" s="32" t="s">
        <v>91</v>
      </c>
      <c r="C27" s="26">
        <f>SUM(C28+C29)</f>
        <v>109.6</v>
      </c>
      <c r="D27" s="26">
        <f>SUM(D28+D29)</f>
        <v>114.7</v>
      </c>
      <c r="E27" s="15">
        <f>SUM(E28+E29)</f>
        <v>119</v>
      </c>
    </row>
    <row r="28" spans="1:8" ht="94.5">
      <c r="A28" s="27" t="s">
        <v>96</v>
      </c>
      <c r="B28" s="49" t="s">
        <v>164</v>
      </c>
      <c r="C28" s="13">
        <v>0.3</v>
      </c>
      <c r="D28" s="13">
        <v>0.3</v>
      </c>
      <c r="E28" s="12">
        <v>0.3</v>
      </c>
    </row>
    <row r="29" spans="1:8" ht="35.25" customHeight="1">
      <c r="A29" s="27" t="s">
        <v>97</v>
      </c>
      <c r="B29" s="8" t="s">
        <v>140</v>
      </c>
      <c r="C29" s="9">
        <v>109.3</v>
      </c>
      <c r="D29" s="9">
        <v>114.4</v>
      </c>
      <c r="E29" s="9">
        <v>118.7</v>
      </c>
    </row>
    <row r="30" spans="1:8" ht="21" customHeight="1">
      <c r="A30" s="25" t="s">
        <v>92</v>
      </c>
      <c r="B30" s="23" t="s">
        <v>93</v>
      </c>
      <c r="C30" s="24">
        <f>SUM(C31)</f>
        <v>455.8</v>
      </c>
      <c r="D30" s="24">
        <f>SUM(D31)</f>
        <v>435.4</v>
      </c>
      <c r="E30" s="14">
        <f>SUM(E31)</f>
        <v>467.40000000000003</v>
      </c>
    </row>
    <row r="31" spans="1:8" ht="66" customHeight="1">
      <c r="A31" s="27" t="s">
        <v>98</v>
      </c>
      <c r="B31" s="29" t="s">
        <v>94</v>
      </c>
      <c r="C31" s="150">
        <f>361.8+30+64</f>
        <v>455.8</v>
      </c>
      <c r="D31" s="151">
        <f>383.7+30+21.7</f>
        <v>435.4</v>
      </c>
      <c r="E31" s="152">
        <f>399.1+30+38.3</f>
        <v>467.40000000000003</v>
      </c>
    </row>
    <row r="32" spans="1:8">
      <c r="A32" s="30" t="s">
        <v>249</v>
      </c>
      <c r="B32" s="236" t="s">
        <v>250</v>
      </c>
      <c r="C32" s="240">
        <f>C33</f>
        <v>15</v>
      </c>
      <c r="D32" s="240">
        <f t="shared" ref="D32:E32" si="6">D33</f>
        <v>0</v>
      </c>
      <c r="E32" s="240">
        <f t="shared" si="6"/>
        <v>0</v>
      </c>
    </row>
    <row r="33" spans="1:5">
      <c r="A33" s="237" t="s">
        <v>252</v>
      </c>
      <c r="B33" s="238" t="s">
        <v>251</v>
      </c>
      <c r="C33" s="239">
        <v>15</v>
      </c>
      <c r="D33" s="239">
        <v>0</v>
      </c>
      <c r="E33" s="239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31"/>
  <sheetViews>
    <sheetView tabSelected="1" view="pageBreakPreview" zoomScale="90" zoomScaleNormal="75" zoomScaleSheetLayoutView="90" workbookViewId="0">
      <selection activeCell="M25" sqref="M25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203"/>
    <col min="16" max="16384" width="8.5703125" style="36"/>
  </cols>
  <sheetData>
    <row r="1" spans="1:15" ht="114" customHeight="1">
      <c r="G1" s="17"/>
      <c r="H1" s="17"/>
      <c r="I1" s="17"/>
      <c r="J1" s="214" t="s">
        <v>209</v>
      </c>
      <c r="K1" s="214"/>
      <c r="L1" s="214"/>
    </row>
    <row r="2" spans="1:15" ht="57.75" customHeight="1">
      <c r="A2" s="223" t="s">
        <v>210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</row>
    <row r="3" spans="1:15">
      <c r="L3" s="36" t="s">
        <v>189</v>
      </c>
    </row>
    <row r="4" spans="1:15" ht="15.75" customHeight="1">
      <c r="A4" s="222" t="s">
        <v>13</v>
      </c>
      <c r="B4" s="222" t="s">
        <v>22</v>
      </c>
      <c r="C4" s="222" t="s">
        <v>14</v>
      </c>
      <c r="D4" s="222" t="s">
        <v>190</v>
      </c>
      <c r="E4" s="222" t="s">
        <v>191</v>
      </c>
      <c r="F4" s="222"/>
      <c r="G4" s="222"/>
      <c r="H4" s="222"/>
      <c r="I4" s="222" t="s">
        <v>192</v>
      </c>
      <c r="J4" s="222" t="s">
        <v>66</v>
      </c>
      <c r="K4" s="222"/>
      <c r="L4" s="222"/>
    </row>
    <row r="5" spans="1:15">
      <c r="A5" s="222" t="s">
        <v>193</v>
      </c>
      <c r="B5" s="222" t="s">
        <v>193</v>
      </c>
      <c r="C5" s="222" t="s">
        <v>193</v>
      </c>
      <c r="D5" s="222" t="s">
        <v>193</v>
      </c>
      <c r="E5" s="222" t="s">
        <v>193</v>
      </c>
      <c r="F5" s="222"/>
      <c r="G5" s="222"/>
      <c r="H5" s="222"/>
      <c r="I5" s="222" t="s">
        <v>193</v>
      </c>
      <c r="J5" s="174" t="s">
        <v>171</v>
      </c>
      <c r="K5" s="174" t="s">
        <v>188</v>
      </c>
      <c r="L5" s="174" t="s">
        <v>200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2394.4271799999997</v>
      </c>
      <c r="K7" s="88">
        <f t="shared" ref="K7:L7" si="0">K8</f>
        <v>1130.3</v>
      </c>
      <c r="L7" s="88">
        <f t="shared" si="0"/>
        <v>1153.9999999999998</v>
      </c>
      <c r="M7" s="204"/>
      <c r="N7" s="204"/>
      <c r="O7" s="204"/>
    </row>
    <row r="8" spans="1:15" ht="36.6" customHeight="1">
      <c r="A8" s="64" t="s">
        <v>75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J9+J60+J75+J90+J111+J118+J69+J125</f>
        <v>2394.4271799999997</v>
      </c>
      <c r="K8" s="88">
        <f t="shared" ref="K8:L8" si="1">K9+K60+K75+K90+K111+K118+K69+K125</f>
        <v>1130.3</v>
      </c>
      <c r="L8" s="88">
        <f t="shared" si="1"/>
        <v>1153.9999999999998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J10+J19+J41+J47</f>
        <v>1437.0582299999999</v>
      </c>
      <c r="K9" s="88">
        <f t="shared" ref="K9:L9" si="2">K10+K19+K41+K47</f>
        <v>448.8</v>
      </c>
      <c r="L9" s="88">
        <f t="shared" si="2"/>
        <v>386.20000000000005</v>
      </c>
    </row>
    <row r="10" spans="1:15" ht="31.5">
      <c r="A10" s="68" t="s">
        <v>33</v>
      </c>
      <c r="B10" s="65">
        <v>918</v>
      </c>
      <c r="C10" s="6" t="s">
        <v>17</v>
      </c>
      <c r="D10" s="6" t="s">
        <v>28</v>
      </c>
      <c r="E10" s="6"/>
      <c r="F10" s="6"/>
      <c r="G10" s="6"/>
      <c r="H10" s="6"/>
      <c r="I10" s="71"/>
      <c r="J10" s="72">
        <f>J11</f>
        <v>501.39099999999996</v>
      </c>
      <c r="K10" s="72">
        <f t="shared" ref="K10:L14" si="3">K11</f>
        <v>157.5</v>
      </c>
      <c r="L10" s="72">
        <f t="shared" si="3"/>
        <v>134.30000000000001</v>
      </c>
    </row>
    <row r="11" spans="1:15">
      <c r="A11" s="70" t="s">
        <v>145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501.39099999999996</v>
      </c>
      <c r="K11" s="72">
        <f t="shared" si="3"/>
        <v>157.5</v>
      </c>
      <c r="L11" s="72">
        <f t="shared" si="3"/>
        <v>134.30000000000001</v>
      </c>
    </row>
    <row r="12" spans="1:15">
      <c r="A12" s="73" t="s">
        <v>141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501.39099999999996</v>
      </c>
      <c r="K12" s="72">
        <f t="shared" si="3"/>
        <v>157.5</v>
      </c>
      <c r="L12" s="72">
        <f t="shared" si="3"/>
        <v>134.30000000000001</v>
      </c>
    </row>
    <row r="13" spans="1:15">
      <c r="A13" s="74" t="s">
        <v>120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271.39099999999996</v>
      </c>
      <c r="K13" s="72">
        <f t="shared" si="3"/>
        <v>157.5</v>
      </c>
      <c r="L13" s="72">
        <f t="shared" si="3"/>
        <v>134.30000000000001</v>
      </c>
    </row>
    <row r="14" spans="1:15" ht="47.25">
      <c r="A14" s="74" t="s">
        <v>110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112</v>
      </c>
      <c r="J14" s="72">
        <f>J15</f>
        <v>271.39099999999996</v>
      </c>
      <c r="K14" s="72">
        <f t="shared" si="3"/>
        <v>157.5</v>
      </c>
      <c r="L14" s="72">
        <f t="shared" si="3"/>
        <v>134.30000000000001</v>
      </c>
    </row>
    <row r="15" spans="1:15" ht="21" customHeight="1">
      <c r="A15" s="74" t="s">
        <v>111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113</v>
      </c>
      <c r="J15" s="72">
        <f>254-2.609+20</f>
        <v>271.39099999999996</v>
      </c>
      <c r="K15" s="72">
        <v>157.5</v>
      </c>
      <c r="L15" s="72">
        <v>134.30000000000001</v>
      </c>
      <c r="M15" s="203" t="s">
        <v>256</v>
      </c>
    </row>
    <row r="16" spans="1:15" ht="35.25" customHeight="1">
      <c r="A16" s="8" t="s">
        <v>211</v>
      </c>
      <c r="B16" s="65">
        <v>918</v>
      </c>
      <c r="C16" s="176" t="s">
        <v>17</v>
      </c>
      <c r="D16" s="176" t="s">
        <v>28</v>
      </c>
      <c r="E16" s="176" t="s">
        <v>34</v>
      </c>
      <c r="F16" s="176" t="s">
        <v>24</v>
      </c>
      <c r="G16" s="176" t="s">
        <v>37</v>
      </c>
      <c r="H16" s="176" t="s">
        <v>212</v>
      </c>
      <c r="I16" s="177"/>
      <c r="J16" s="72">
        <f>J17</f>
        <v>230</v>
      </c>
      <c r="K16" s="72">
        <f t="shared" ref="K16:L17" si="4">K17</f>
        <v>0</v>
      </c>
      <c r="L16" s="72">
        <f t="shared" si="4"/>
        <v>0</v>
      </c>
    </row>
    <row r="17" spans="1:15" ht="45.75" customHeight="1">
      <c r="A17" s="178" t="s">
        <v>110</v>
      </c>
      <c r="B17" s="65">
        <v>918</v>
      </c>
      <c r="C17" s="176" t="s">
        <v>17</v>
      </c>
      <c r="D17" s="176" t="s">
        <v>28</v>
      </c>
      <c r="E17" s="176" t="s">
        <v>34</v>
      </c>
      <c r="F17" s="176" t="s">
        <v>24</v>
      </c>
      <c r="G17" s="176" t="s">
        <v>37</v>
      </c>
      <c r="H17" s="176" t="s">
        <v>212</v>
      </c>
      <c r="I17" s="177" t="s">
        <v>112</v>
      </c>
      <c r="J17" s="72">
        <f>J18</f>
        <v>230</v>
      </c>
      <c r="K17" s="72">
        <f t="shared" si="4"/>
        <v>0</v>
      </c>
      <c r="L17" s="72">
        <f t="shared" si="4"/>
        <v>0</v>
      </c>
    </row>
    <row r="18" spans="1:15" ht="21" customHeight="1">
      <c r="A18" s="178" t="s">
        <v>111</v>
      </c>
      <c r="B18" s="65">
        <v>918</v>
      </c>
      <c r="C18" s="176" t="s">
        <v>17</v>
      </c>
      <c r="D18" s="176" t="s">
        <v>28</v>
      </c>
      <c r="E18" s="176" t="s">
        <v>34</v>
      </c>
      <c r="F18" s="176" t="s">
        <v>24</v>
      </c>
      <c r="G18" s="176" t="s">
        <v>37</v>
      </c>
      <c r="H18" s="176" t="s">
        <v>212</v>
      </c>
      <c r="I18" s="177" t="s">
        <v>113</v>
      </c>
      <c r="J18" s="72">
        <f>150+80</f>
        <v>230</v>
      </c>
      <c r="K18" s="72">
        <v>0</v>
      </c>
      <c r="L18" s="72">
        <v>0</v>
      </c>
    </row>
    <row r="19" spans="1:15" ht="47.25">
      <c r="A19" s="75" t="s">
        <v>67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2">
        <f>J20+J36</f>
        <v>927.6672299999999</v>
      </c>
      <c r="K19" s="162">
        <f>K20+K36</f>
        <v>283.8</v>
      </c>
      <c r="L19" s="162">
        <f>L20+L36</f>
        <v>244.9</v>
      </c>
    </row>
    <row r="20" spans="1:15">
      <c r="A20" s="70" t="s">
        <v>145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927.36722999999995</v>
      </c>
      <c r="K20" s="72">
        <f>K21</f>
        <v>283.5</v>
      </c>
      <c r="L20" s="72">
        <f>L21</f>
        <v>244.6</v>
      </c>
    </row>
    <row r="21" spans="1:15" ht="18.600000000000001" customHeight="1">
      <c r="A21" s="70" t="s">
        <v>146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J23+J25+J31</f>
        <v>927.36722999999995</v>
      </c>
      <c r="K21" s="72">
        <f t="shared" ref="K21:L21" si="5">K23+K25</f>
        <v>283.5</v>
      </c>
      <c r="L21" s="72">
        <f t="shared" si="5"/>
        <v>244.6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6">J23</f>
        <v>302.91822999999999</v>
      </c>
      <c r="K22" s="72">
        <f t="shared" si="6"/>
        <v>220.4</v>
      </c>
      <c r="L22" s="72">
        <f t="shared" si="6"/>
        <v>190.2</v>
      </c>
    </row>
    <row r="23" spans="1:15" ht="58.5" customHeight="1">
      <c r="A23" s="74" t="s">
        <v>110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112</v>
      </c>
      <c r="J23" s="72">
        <f t="shared" si="6"/>
        <v>302.91822999999999</v>
      </c>
      <c r="K23" s="72">
        <f t="shared" si="6"/>
        <v>220.4</v>
      </c>
      <c r="L23" s="72">
        <f t="shared" si="6"/>
        <v>190.2</v>
      </c>
    </row>
    <row r="24" spans="1:15">
      <c r="A24" s="74" t="s">
        <v>111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113</v>
      </c>
      <c r="J24" s="72">
        <f>291.6+2.45+8.86823</f>
        <v>302.91822999999999</v>
      </c>
      <c r="K24" s="72">
        <v>220.4</v>
      </c>
      <c r="L24" s="72">
        <v>190.2</v>
      </c>
      <c r="M24" s="203" t="s">
        <v>257</v>
      </c>
    </row>
    <row r="25" spans="1:15">
      <c r="A25" s="73" t="s">
        <v>169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42</v>
      </c>
      <c r="I25" s="71"/>
      <c r="J25" s="72">
        <f>J26+J28</f>
        <v>189.5</v>
      </c>
      <c r="K25" s="72">
        <f>K26+K28</f>
        <v>63.099999999999994</v>
      </c>
      <c r="L25" s="72">
        <f>L26+L28</f>
        <v>54.400000000000006</v>
      </c>
    </row>
    <row r="26" spans="1:15" ht="31.5">
      <c r="A26" s="73" t="s">
        <v>106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42</v>
      </c>
      <c r="I26" s="71" t="s">
        <v>108</v>
      </c>
      <c r="J26" s="72">
        <f t="shared" ref="J26:L26" si="7">J27</f>
        <v>159.5</v>
      </c>
      <c r="K26" s="72">
        <f t="shared" si="7"/>
        <v>37.299999999999997</v>
      </c>
      <c r="L26" s="72">
        <f t="shared" si="7"/>
        <v>28.6</v>
      </c>
    </row>
    <row r="27" spans="1:15" ht="31.5">
      <c r="A27" s="73" t="s">
        <v>107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42</v>
      </c>
      <c r="I27" s="6" t="s">
        <v>109</v>
      </c>
      <c r="J27" s="72">
        <f>144.5+15</f>
        <v>159.5</v>
      </c>
      <c r="K27" s="72">
        <v>37.299999999999997</v>
      </c>
      <c r="L27" s="72">
        <v>28.6</v>
      </c>
      <c r="M27" s="203" t="s">
        <v>253</v>
      </c>
    </row>
    <row r="28" spans="1:15" s="86" customFormat="1">
      <c r="A28" s="78" t="s">
        <v>114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42</v>
      </c>
      <c r="I28" s="79" t="s">
        <v>115</v>
      </c>
      <c r="J28" s="35">
        <f>J30+J29</f>
        <v>30</v>
      </c>
      <c r="K28" s="35">
        <f>K30</f>
        <v>25.8</v>
      </c>
      <c r="L28" s="35">
        <f>L30</f>
        <v>25.8</v>
      </c>
      <c r="M28" s="204"/>
      <c r="N28" s="204"/>
      <c r="O28" s="204"/>
    </row>
    <row r="29" spans="1:15" s="86" customFormat="1">
      <c r="A29" s="78" t="s">
        <v>245</v>
      </c>
      <c r="B29" s="101">
        <v>918</v>
      </c>
      <c r="C29" s="6" t="s">
        <v>17</v>
      </c>
      <c r="D29" s="6" t="s">
        <v>18</v>
      </c>
      <c r="E29" s="7" t="s">
        <v>34</v>
      </c>
      <c r="F29" s="7" t="s">
        <v>25</v>
      </c>
      <c r="G29" s="7" t="s">
        <v>37</v>
      </c>
      <c r="H29" s="7" t="s">
        <v>42</v>
      </c>
      <c r="I29" s="79" t="s">
        <v>246</v>
      </c>
      <c r="J29" s="35">
        <v>1</v>
      </c>
      <c r="K29" s="35">
        <v>0</v>
      </c>
      <c r="L29" s="35">
        <v>0</v>
      </c>
      <c r="M29" s="204"/>
      <c r="N29" s="204"/>
      <c r="O29" s="204"/>
    </row>
    <row r="30" spans="1:15" s="86" customFormat="1">
      <c r="A30" s="78" t="s">
        <v>117</v>
      </c>
      <c r="B30" s="65">
        <v>918</v>
      </c>
      <c r="C30" s="6" t="s">
        <v>17</v>
      </c>
      <c r="D30" s="6" t="s">
        <v>18</v>
      </c>
      <c r="E30" s="6" t="s">
        <v>34</v>
      </c>
      <c r="F30" s="7" t="s">
        <v>25</v>
      </c>
      <c r="G30" s="7" t="s">
        <v>37</v>
      </c>
      <c r="H30" s="7" t="s">
        <v>42</v>
      </c>
      <c r="I30" s="79" t="s">
        <v>119</v>
      </c>
      <c r="J30" s="35">
        <f>30-1</f>
        <v>29</v>
      </c>
      <c r="K30" s="35">
        <v>25.8</v>
      </c>
      <c r="L30" s="35">
        <v>25.8</v>
      </c>
      <c r="M30" s="204"/>
      <c r="N30" s="204"/>
      <c r="O30" s="204"/>
    </row>
    <row r="31" spans="1:15" s="86" customFormat="1" ht="40.5" customHeight="1">
      <c r="A31" s="8" t="s">
        <v>211</v>
      </c>
      <c r="B31" s="65">
        <v>918</v>
      </c>
      <c r="C31" s="179" t="s">
        <v>17</v>
      </c>
      <c r="D31" s="179" t="s">
        <v>18</v>
      </c>
      <c r="E31" s="177" t="s">
        <v>34</v>
      </c>
      <c r="F31" s="176" t="s">
        <v>25</v>
      </c>
      <c r="G31" s="176" t="s">
        <v>37</v>
      </c>
      <c r="H31" s="176" t="s">
        <v>212</v>
      </c>
      <c r="I31" s="180"/>
      <c r="J31" s="35">
        <f>J32+J34</f>
        <v>434.94899999999996</v>
      </c>
      <c r="K31" s="35">
        <f t="shared" ref="K31:L32" si="8">K32</f>
        <v>0</v>
      </c>
      <c r="L31" s="35">
        <f t="shared" si="8"/>
        <v>0</v>
      </c>
      <c r="M31" s="204"/>
      <c r="N31" s="204"/>
      <c r="O31" s="204"/>
    </row>
    <row r="32" spans="1:15" s="86" customFormat="1" ht="47.25">
      <c r="A32" s="178" t="s">
        <v>110</v>
      </c>
      <c r="B32" s="65">
        <v>918</v>
      </c>
      <c r="C32" s="179" t="s">
        <v>17</v>
      </c>
      <c r="D32" s="179" t="s">
        <v>18</v>
      </c>
      <c r="E32" s="177" t="s">
        <v>34</v>
      </c>
      <c r="F32" s="176" t="s">
        <v>25</v>
      </c>
      <c r="G32" s="176" t="s">
        <v>37</v>
      </c>
      <c r="H32" s="176" t="s">
        <v>212</v>
      </c>
      <c r="I32" s="180" t="s">
        <v>112</v>
      </c>
      <c r="J32" s="35">
        <f>J33</f>
        <v>428.94899999999996</v>
      </c>
      <c r="K32" s="35">
        <f t="shared" si="8"/>
        <v>0</v>
      </c>
      <c r="L32" s="35">
        <f t="shared" si="8"/>
        <v>0</v>
      </c>
      <c r="M32" s="204"/>
      <c r="N32" s="204"/>
      <c r="O32" s="204"/>
    </row>
    <row r="33" spans="1:15" s="86" customFormat="1" ht="21" customHeight="1">
      <c r="A33" s="178" t="s">
        <v>111</v>
      </c>
      <c r="B33" s="65">
        <v>918</v>
      </c>
      <c r="C33" s="179" t="s">
        <v>17</v>
      </c>
      <c r="D33" s="179" t="s">
        <v>18</v>
      </c>
      <c r="E33" s="177" t="s">
        <v>34</v>
      </c>
      <c r="F33" s="176" t="s">
        <v>25</v>
      </c>
      <c r="G33" s="176" t="s">
        <v>37</v>
      </c>
      <c r="H33" s="176" t="s">
        <v>212</v>
      </c>
      <c r="I33" s="180" t="s">
        <v>113</v>
      </c>
      <c r="J33" s="35">
        <f>254.04+174.909</f>
        <v>428.94899999999996</v>
      </c>
      <c r="K33" s="35">
        <v>0</v>
      </c>
      <c r="L33" s="35">
        <v>0</v>
      </c>
      <c r="M33" s="204"/>
      <c r="N33" s="204"/>
      <c r="O33" s="204"/>
    </row>
    <row r="34" spans="1:15" s="86" customFormat="1" ht="21" customHeight="1">
      <c r="A34" s="78" t="s">
        <v>114</v>
      </c>
      <c r="B34" s="65">
        <v>918</v>
      </c>
      <c r="C34" s="179" t="s">
        <v>17</v>
      </c>
      <c r="D34" s="179" t="s">
        <v>18</v>
      </c>
      <c r="E34" s="177" t="s">
        <v>34</v>
      </c>
      <c r="F34" s="176" t="s">
        <v>25</v>
      </c>
      <c r="G34" s="176" t="s">
        <v>37</v>
      </c>
      <c r="H34" s="176" t="s">
        <v>212</v>
      </c>
      <c r="I34" s="180" t="s">
        <v>115</v>
      </c>
      <c r="J34" s="35">
        <f>J35</f>
        <v>6</v>
      </c>
      <c r="K34" s="35">
        <f t="shared" ref="K34:L34" si="9">K35</f>
        <v>0</v>
      </c>
      <c r="L34" s="35">
        <f t="shared" si="9"/>
        <v>0</v>
      </c>
      <c r="M34" s="204"/>
      <c r="N34" s="204"/>
      <c r="O34" s="204"/>
    </row>
    <row r="35" spans="1:15" s="86" customFormat="1" ht="21" customHeight="1">
      <c r="A35" s="78" t="s">
        <v>117</v>
      </c>
      <c r="B35" s="65">
        <v>918</v>
      </c>
      <c r="C35" s="179" t="s">
        <v>17</v>
      </c>
      <c r="D35" s="179" t="s">
        <v>18</v>
      </c>
      <c r="E35" s="177" t="s">
        <v>34</v>
      </c>
      <c r="F35" s="176" t="s">
        <v>25</v>
      </c>
      <c r="G35" s="176" t="s">
        <v>37</v>
      </c>
      <c r="H35" s="176" t="s">
        <v>212</v>
      </c>
      <c r="I35" s="180" t="s">
        <v>119</v>
      </c>
      <c r="J35" s="35">
        <v>6</v>
      </c>
      <c r="K35" s="35">
        <v>0</v>
      </c>
      <c r="L35" s="35">
        <v>0</v>
      </c>
      <c r="M35" s="204"/>
      <c r="N35" s="204"/>
      <c r="O35" s="204"/>
    </row>
    <row r="36" spans="1:15" s="103" customFormat="1" ht="31.5">
      <c r="A36" s="70" t="s">
        <v>142</v>
      </c>
      <c r="B36" s="65">
        <v>918</v>
      </c>
      <c r="C36" s="6" t="s">
        <v>17</v>
      </c>
      <c r="D36" s="6" t="s">
        <v>18</v>
      </c>
      <c r="E36" s="71">
        <v>89</v>
      </c>
      <c r="F36" s="7"/>
      <c r="G36" s="7"/>
      <c r="H36" s="7"/>
      <c r="I36" s="80"/>
      <c r="J36" s="72">
        <f>J37</f>
        <v>0.3</v>
      </c>
      <c r="K36" s="72">
        <f t="shared" ref="K36:L39" si="10">K37</f>
        <v>0.3</v>
      </c>
      <c r="L36" s="72">
        <f t="shared" si="10"/>
        <v>0.3</v>
      </c>
      <c r="M36" s="205"/>
      <c r="N36" s="205"/>
      <c r="O36" s="205"/>
    </row>
    <row r="37" spans="1:15" s="103" customFormat="1" ht="47.25">
      <c r="A37" s="70" t="s">
        <v>143</v>
      </c>
      <c r="B37" s="65">
        <v>918</v>
      </c>
      <c r="C37" s="6" t="s">
        <v>17</v>
      </c>
      <c r="D37" s="6" t="s">
        <v>18</v>
      </c>
      <c r="E37" s="71">
        <v>89</v>
      </c>
      <c r="F37" s="7" t="s">
        <v>24</v>
      </c>
      <c r="G37" s="7"/>
      <c r="H37" s="7"/>
      <c r="I37" s="80"/>
      <c r="J37" s="72">
        <f>J38</f>
        <v>0.3</v>
      </c>
      <c r="K37" s="72">
        <f t="shared" si="10"/>
        <v>0.3</v>
      </c>
      <c r="L37" s="72">
        <f t="shared" si="10"/>
        <v>0.3</v>
      </c>
      <c r="M37" s="205"/>
      <c r="N37" s="205"/>
      <c r="O37" s="205"/>
    </row>
    <row r="38" spans="1:15" s="103" customFormat="1" ht="78.75">
      <c r="A38" s="82" t="s">
        <v>144</v>
      </c>
      <c r="B38" s="65">
        <v>918</v>
      </c>
      <c r="C38" s="6" t="s">
        <v>17</v>
      </c>
      <c r="D38" s="6" t="s">
        <v>18</v>
      </c>
      <c r="E38" s="71">
        <v>89</v>
      </c>
      <c r="F38" s="7" t="s">
        <v>24</v>
      </c>
      <c r="G38" s="7" t="s">
        <v>37</v>
      </c>
      <c r="H38" s="7" t="s">
        <v>44</v>
      </c>
      <c r="I38" s="80"/>
      <c r="J38" s="72">
        <f>J39</f>
        <v>0.3</v>
      </c>
      <c r="K38" s="72">
        <f t="shared" si="10"/>
        <v>0.3</v>
      </c>
      <c r="L38" s="72">
        <f t="shared" si="10"/>
        <v>0.3</v>
      </c>
      <c r="M38" s="205"/>
      <c r="N38" s="205"/>
      <c r="O38" s="205"/>
    </row>
    <row r="39" spans="1:15" s="103" customFormat="1" ht="18" customHeight="1">
      <c r="A39" s="73" t="s">
        <v>106</v>
      </c>
      <c r="B39" s="65">
        <v>918</v>
      </c>
      <c r="C39" s="6" t="s">
        <v>17</v>
      </c>
      <c r="D39" s="6" t="s">
        <v>18</v>
      </c>
      <c r="E39" s="71" t="s">
        <v>49</v>
      </c>
      <c r="F39" s="7" t="s">
        <v>24</v>
      </c>
      <c r="G39" s="7" t="s">
        <v>37</v>
      </c>
      <c r="H39" s="7" t="s">
        <v>44</v>
      </c>
      <c r="I39" s="80" t="s">
        <v>108</v>
      </c>
      <c r="J39" s="72">
        <f>J40</f>
        <v>0.3</v>
      </c>
      <c r="K39" s="72">
        <f t="shared" si="10"/>
        <v>0.3</v>
      </c>
      <c r="L39" s="72">
        <f t="shared" si="10"/>
        <v>0.3</v>
      </c>
      <c r="M39" s="205"/>
      <c r="N39" s="205"/>
      <c r="O39" s="205"/>
    </row>
    <row r="40" spans="1:15" s="103" customFormat="1" ht="35.25" customHeight="1">
      <c r="A40" s="73" t="s">
        <v>107</v>
      </c>
      <c r="B40" s="65">
        <v>918</v>
      </c>
      <c r="C40" s="6" t="s">
        <v>17</v>
      </c>
      <c r="D40" s="6" t="s">
        <v>18</v>
      </c>
      <c r="E40" s="71" t="s">
        <v>49</v>
      </c>
      <c r="F40" s="7" t="s">
        <v>24</v>
      </c>
      <c r="G40" s="7" t="s">
        <v>37</v>
      </c>
      <c r="H40" s="7" t="s">
        <v>44</v>
      </c>
      <c r="I40" s="80" t="s">
        <v>109</v>
      </c>
      <c r="J40" s="72">
        <v>0.3</v>
      </c>
      <c r="K40" s="72">
        <v>0.3</v>
      </c>
      <c r="L40" s="72">
        <v>0.3</v>
      </c>
      <c r="M40" s="205"/>
      <c r="N40" s="205"/>
      <c r="O40" s="205"/>
    </row>
    <row r="41" spans="1:15">
      <c r="A41" s="68" t="s">
        <v>45</v>
      </c>
      <c r="B41" s="65">
        <v>918</v>
      </c>
      <c r="C41" s="83" t="s">
        <v>17</v>
      </c>
      <c r="D41" s="83" t="s">
        <v>46</v>
      </c>
      <c r="E41" s="83"/>
      <c r="F41" s="161"/>
      <c r="G41" s="161"/>
      <c r="H41" s="84"/>
      <c r="I41" s="84"/>
      <c r="J41" s="162">
        <f>J42</f>
        <v>5</v>
      </c>
      <c r="K41" s="162">
        <f t="shared" ref="K41:L45" si="11">K42</f>
        <v>5</v>
      </c>
      <c r="L41" s="162">
        <f t="shared" si="11"/>
        <v>5</v>
      </c>
    </row>
    <row r="42" spans="1:15" ht="31.5">
      <c r="A42" s="104" t="s">
        <v>142</v>
      </c>
      <c r="B42" s="65">
        <v>918</v>
      </c>
      <c r="C42" s="7" t="s">
        <v>17</v>
      </c>
      <c r="D42" s="7" t="s">
        <v>46</v>
      </c>
      <c r="E42" s="71">
        <v>89</v>
      </c>
      <c r="F42" s="7"/>
      <c r="G42" s="7"/>
      <c r="H42" s="85"/>
      <c r="I42" s="85"/>
      <c r="J42" s="72">
        <f>J43</f>
        <v>5</v>
      </c>
      <c r="K42" s="72">
        <f t="shared" si="11"/>
        <v>5</v>
      </c>
      <c r="L42" s="72">
        <f t="shared" si="11"/>
        <v>5</v>
      </c>
    </row>
    <row r="43" spans="1:15" ht="47.25">
      <c r="A43" s="105" t="s">
        <v>143</v>
      </c>
      <c r="B43" s="65">
        <v>918</v>
      </c>
      <c r="C43" s="7" t="s">
        <v>17</v>
      </c>
      <c r="D43" s="7" t="s">
        <v>46</v>
      </c>
      <c r="E43" s="71">
        <v>89</v>
      </c>
      <c r="F43" s="7" t="s">
        <v>24</v>
      </c>
      <c r="G43" s="7"/>
      <c r="H43" s="85"/>
      <c r="I43" s="85"/>
      <c r="J43" s="72">
        <f>J44</f>
        <v>5</v>
      </c>
      <c r="K43" s="72">
        <f t="shared" si="11"/>
        <v>5</v>
      </c>
      <c r="L43" s="72">
        <f t="shared" si="11"/>
        <v>5</v>
      </c>
    </row>
    <row r="44" spans="1:15" ht="31.5">
      <c r="A44" s="73" t="s">
        <v>116</v>
      </c>
      <c r="B44" s="65">
        <v>918</v>
      </c>
      <c r="C44" s="7" t="s">
        <v>17</v>
      </c>
      <c r="D44" s="7" t="s">
        <v>46</v>
      </c>
      <c r="E44" s="71">
        <v>89</v>
      </c>
      <c r="F44" s="7" t="s">
        <v>24</v>
      </c>
      <c r="G44" s="7" t="s">
        <v>37</v>
      </c>
      <c r="H44" s="7" t="s">
        <v>47</v>
      </c>
      <c r="I44" s="85"/>
      <c r="J44" s="72">
        <f>J45</f>
        <v>5</v>
      </c>
      <c r="K44" s="72">
        <f t="shared" si="11"/>
        <v>5</v>
      </c>
      <c r="L44" s="72">
        <f t="shared" si="11"/>
        <v>5</v>
      </c>
    </row>
    <row r="45" spans="1:15">
      <c r="A45" s="78" t="s">
        <v>114</v>
      </c>
      <c r="B45" s="65">
        <v>918</v>
      </c>
      <c r="C45" s="7" t="s">
        <v>17</v>
      </c>
      <c r="D45" s="7" t="s">
        <v>46</v>
      </c>
      <c r="E45" s="71">
        <v>89</v>
      </c>
      <c r="F45" s="7" t="s">
        <v>24</v>
      </c>
      <c r="G45" s="7" t="s">
        <v>37</v>
      </c>
      <c r="H45" s="7" t="s">
        <v>47</v>
      </c>
      <c r="I45" s="85" t="s">
        <v>115</v>
      </c>
      <c r="J45" s="72">
        <f>J46</f>
        <v>5</v>
      </c>
      <c r="K45" s="72">
        <f t="shared" si="11"/>
        <v>5</v>
      </c>
      <c r="L45" s="72">
        <f t="shared" si="11"/>
        <v>5</v>
      </c>
    </row>
    <row r="46" spans="1:15" ht="17.25" customHeight="1">
      <c r="A46" s="73" t="s">
        <v>48</v>
      </c>
      <c r="B46" s="65">
        <v>918</v>
      </c>
      <c r="C46" s="7" t="s">
        <v>17</v>
      </c>
      <c r="D46" s="7" t="s">
        <v>46</v>
      </c>
      <c r="E46" s="7" t="s">
        <v>49</v>
      </c>
      <c r="F46" s="7" t="s">
        <v>24</v>
      </c>
      <c r="G46" s="7" t="s">
        <v>37</v>
      </c>
      <c r="H46" s="7" t="s">
        <v>47</v>
      </c>
      <c r="I46" s="85" t="s">
        <v>50</v>
      </c>
      <c r="J46" s="72">
        <v>5</v>
      </c>
      <c r="K46" s="72">
        <v>5</v>
      </c>
      <c r="L46" s="72">
        <v>5</v>
      </c>
    </row>
    <row r="47" spans="1:15" ht="17.25" customHeight="1">
      <c r="A47" s="73" t="s">
        <v>232</v>
      </c>
      <c r="B47" s="65">
        <v>918</v>
      </c>
      <c r="C47" s="87" t="s">
        <v>17</v>
      </c>
      <c r="D47" s="83" t="s">
        <v>32</v>
      </c>
      <c r="E47" s="85"/>
      <c r="F47" s="7"/>
      <c r="G47" s="7"/>
      <c r="H47" s="7"/>
      <c r="I47" s="98"/>
      <c r="J47" s="162">
        <f>J48+J56+J52</f>
        <v>3</v>
      </c>
      <c r="K47" s="162">
        <f t="shared" ref="K47:L47" si="12">K48+K56+K52</f>
        <v>2.5</v>
      </c>
      <c r="L47" s="162">
        <f t="shared" si="12"/>
        <v>2</v>
      </c>
    </row>
    <row r="48" spans="1:15" ht="36.75" customHeight="1">
      <c r="A48" s="73" t="s">
        <v>228</v>
      </c>
      <c r="B48" s="65">
        <v>918</v>
      </c>
      <c r="C48" s="6" t="s">
        <v>17</v>
      </c>
      <c r="D48" s="6" t="s">
        <v>32</v>
      </c>
      <c r="E48" s="6" t="s">
        <v>229</v>
      </c>
      <c r="F48" s="6"/>
      <c r="G48" s="6"/>
      <c r="H48" s="6"/>
      <c r="I48" s="6"/>
      <c r="J48" s="72">
        <f>J49</f>
        <v>0.5</v>
      </c>
      <c r="K48" s="72">
        <f t="shared" ref="K48:L50" si="13">K49</f>
        <v>0</v>
      </c>
      <c r="L48" s="72">
        <f t="shared" si="13"/>
        <v>0</v>
      </c>
    </row>
    <row r="49" spans="1:12" ht="17.25" customHeight="1">
      <c r="A49" s="73" t="s">
        <v>230</v>
      </c>
      <c r="B49" s="65">
        <v>918</v>
      </c>
      <c r="C49" s="6" t="s">
        <v>17</v>
      </c>
      <c r="D49" s="6" t="s">
        <v>32</v>
      </c>
      <c r="E49" s="6" t="s">
        <v>229</v>
      </c>
      <c r="F49" s="6" t="s">
        <v>35</v>
      </c>
      <c r="G49" s="6" t="s">
        <v>37</v>
      </c>
      <c r="H49" s="6" t="s">
        <v>231</v>
      </c>
      <c r="I49" s="6"/>
      <c r="J49" s="72">
        <f>J50</f>
        <v>0.5</v>
      </c>
      <c r="K49" s="72">
        <f t="shared" si="13"/>
        <v>0</v>
      </c>
      <c r="L49" s="72">
        <f t="shared" si="13"/>
        <v>0</v>
      </c>
    </row>
    <row r="50" spans="1:12" ht="16.5" customHeight="1">
      <c r="A50" s="73" t="s">
        <v>106</v>
      </c>
      <c r="B50" s="65">
        <v>918</v>
      </c>
      <c r="C50" s="6" t="s">
        <v>17</v>
      </c>
      <c r="D50" s="6" t="s">
        <v>32</v>
      </c>
      <c r="E50" s="6" t="s">
        <v>229</v>
      </c>
      <c r="F50" s="6" t="s">
        <v>35</v>
      </c>
      <c r="G50" s="6" t="s">
        <v>37</v>
      </c>
      <c r="H50" s="6" t="s">
        <v>231</v>
      </c>
      <c r="I50" s="6" t="s">
        <v>108</v>
      </c>
      <c r="J50" s="72">
        <f>J51</f>
        <v>0.5</v>
      </c>
      <c r="K50" s="72">
        <f t="shared" si="13"/>
        <v>0</v>
      </c>
      <c r="L50" s="72">
        <f t="shared" si="13"/>
        <v>0</v>
      </c>
    </row>
    <row r="51" spans="1:12" ht="33" customHeight="1">
      <c r="A51" s="73" t="s">
        <v>107</v>
      </c>
      <c r="B51" s="65">
        <v>918</v>
      </c>
      <c r="C51" s="6" t="s">
        <v>17</v>
      </c>
      <c r="D51" s="6" t="s">
        <v>32</v>
      </c>
      <c r="E51" s="6" t="s">
        <v>229</v>
      </c>
      <c r="F51" s="6" t="s">
        <v>35</v>
      </c>
      <c r="G51" s="6" t="s">
        <v>37</v>
      </c>
      <c r="H51" s="6" t="s">
        <v>231</v>
      </c>
      <c r="I51" s="6" t="s">
        <v>109</v>
      </c>
      <c r="J51" s="72">
        <v>0.5</v>
      </c>
      <c r="K51" s="72">
        <v>0</v>
      </c>
      <c r="L51" s="72">
        <v>0</v>
      </c>
    </row>
    <row r="52" spans="1:12" ht="52.5" customHeight="1">
      <c r="A52" s="73" t="s">
        <v>241</v>
      </c>
      <c r="B52" s="65">
        <v>918</v>
      </c>
      <c r="C52" s="7" t="s">
        <v>17</v>
      </c>
      <c r="D52" s="7" t="s">
        <v>32</v>
      </c>
      <c r="E52" s="85" t="s">
        <v>46</v>
      </c>
      <c r="F52" s="7"/>
      <c r="G52" s="7"/>
      <c r="H52" s="7"/>
      <c r="I52" s="98"/>
      <c r="J52" s="72">
        <f>J53</f>
        <v>2</v>
      </c>
      <c r="K52" s="72">
        <f t="shared" ref="K52:L54" si="14">K53</f>
        <v>2</v>
      </c>
      <c r="L52" s="72">
        <f t="shared" si="14"/>
        <v>2</v>
      </c>
    </row>
    <row r="53" spans="1:12" ht="20.25" customHeight="1">
      <c r="A53" s="73" t="s">
        <v>239</v>
      </c>
      <c r="B53" s="65">
        <v>918</v>
      </c>
      <c r="C53" s="7" t="s">
        <v>17</v>
      </c>
      <c r="D53" s="7" t="s">
        <v>32</v>
      </c>
      <c r="E53" s="85" t="s">
        <v>46</v>
      </c>
      <c r="F53" s="7" t="s">
        <v>35</v>
      </c>
      <c r="G53" s="7" t="s">
        <v>37</v>
      </c>
      <c r="H53" s="7" t="s">
        <v>240</v>
      </c>
      <c r="I53" s="98"/>
      <c r="J53" s="72">
        <f>J54</f>
        <v>2</v>
      </c>
      <c r="K53" s="72">
        <f t="shared" si="14"/>
        <v>2</v>
      </c>
      <c r="L53" s="72">
        <f t="shared" si="14"/>
        <v>2</v>
      </c>
    </row>
    <row r="54" spans="1:12" ht="20.25" customHeight="1">
      <c r="A54" s="73" t="s">
        <v>106</v>
      </c>
      <c r="B54" s="65">
        <v>918</v>
      </c>
      <c r="C54" s="7" t="s">
        <v>17</v>
      </c>
      <c r="D54" s="7" t="s">
        <v>32</v>
      </c>
      <c r="E54" s="85" t="s">
        <v>46</v>
      </c>
      <c r="F54" s="7" t="s">
        <v>35</v>
      </c>
      <c r="G54" s="7" t="s">
        <v>37</v>
      </c>
      <c r="H54" s="7" t="s">
        <v>240</v>
      </c>
      <c r="I54" s="98" t="s">
        <v>108</v>
      </c>
      <c r="J54" s="72">
        <f>J55</f>
        <v>2</v>
      </c>
      <c r="K54" s="72">
        <f t="shared" si="14"/>
        <v>2</v>
      </c>
      <c r="L54" s="72">
        <f t="shared" si="14"/>
        <v>2</v>
      </c>
    </row>
    <row r="55" spans="1:12" ht="33" customHeight="1">
      <c r="A55" s="73" t="s">
        <v>107</v>
      </c>
      <c r="B55" s="65">
        <v>918</v>
      </c>
      <c r="C55" s="7" t="s">
        <v>17</v>
      </c>
      <c r="D55" s="7" t="s">
        <v>32</v>
      </c>
      <c r="E55" s="85" t="s">
        <v>46</v>
      </c>
      <c r="F55" s="7" t="s">
        <v>35</v>
      </c>
      <c r="G55" s="7" t="s">
        <v>37</v>
      </c>
      <c r="H55" s="7" t="s">
        <v>240</v>
      </c>
      <c r="I55" s="98" t="s">
        <v>109</v>
      </c>
      <c r="J55" s="72">
        <v>2</v>
      </c>
      <c r="K55" s="72">
        <v>2</v>
      </c>
      <c r="L55" s="72">
        <v>2</v>
      </c>
    </row>
    <row r="56" spans="1:12" ht="18.75" customHeight="1">
      <c r="A56" s="73" t="s">
        <v>233</v>
      </c>
      <c r="B56" s="65">
        <v>918</v>
      </c>
      <c r="C56" s="6" t="s">
        <v>17</v>
      </c>
      <c r="D56" s="6" t="s">
        <v>32</v>
      </c>
      <c r="E56" s="85" t="s">
        <v>234</v>
      </c>
      <c r="F56" s="7"/>
      <c r="G56" s="7"/>
      <c r="H56" s="7"/>
      <c r="I56" s="98"/>
      <c r="J56" s="72">
        <f>J57</f>
        <v>0.5</v>
      </c>
      <c r="K56" s="72">
        <f t="shared" ref="K56:L58" si="15">K57</f>
        <v>0.5</v>
      </c>
      <c r="L56" s="72">
        <f t="shared" si="15"/>
        <v>0</v>
      </c>
    </row>
    <row r="57" spans="1:12" ht="17.25" customHeight="1">
      <c r="A57" s="73" t="s">
        <v>235</v>
      </c>
      <c r="B57" s="65">
        <v>918</v>
      </c>
      <c r="C57" s="6" t="s">
        <v>17</v>
      </c>
      <c r="D57" s="6" t="s">
        <v>32</v>
      </c>
      <c r="E57" s="85" t="s">
        <v>234</v>
      </c>
      <c r="F57" s="7" t="s">
        <v>35</v>
      </c>
      <c r="G57" s="7" t="s">
        <v>35</v>
      </c>
      <c r="H57" s="7" t="s">
        <v>236</v>
      </c>
      <c r="I57" s="98"/>
      <c r="J57" s="72">
        <f>J58</f>
        <v>0.5</v>
      </c>
      <c r="K57" s="72">
        <f t="shared" si="15"/>
        <v>0.5</v>
      </c>
      <c r="L57" s="72">
        <f t="shared" si="15"/>
        <v>0</v>
      </c>
    </row>
    <row r="58" spans="1:12" ht="17.25" customHeight="1">
      <c r="A58" s="73" t="s">
        <v>106</v>
      </c>
      <c r="B58" s="65">
        <v>918</v>
      </c>
      <c r="C58" s="6" t="s">
        <v>17</v>
      </c>
      <c r="D58" s="6" t="s">
        <v>32</v>
      </c>
      <c r="E58" s="6" t="s">
        <v>234</v>
      </c>
      <c r="F58" s="6" t="s">
        <v>35</v>
      </c>
      <c r="G58" s="6" t="s">
        <v>37</v>
      </c>
      <c r="H58" s="6" t="s">
        <v>236</v>
      </c>
      <c r="I58" s="6" t="s">
        <v>108</v>
      </c>
      <c r="J58" s="72">
        <f>J59</f>
        <v>0.5</v>
      </c>
      <c r="K58" s="72">
        <f t="shared" si="15"/>
        <v>0.5</v>
      </c>
      <c r="L58" s="72">
        <f t="shared" si="15"/>
        <v>0</v>
      </c>
    </row>
    <row r="59" spans="1:12" ht="30.75" customHeight="1">
      <c r="A59" s="73" t="s">
        <v>107</v>
      </c>
      <c r="B59" s="65">
        <v>918</v>
      </c>
      <c r="C59" s="6" t="s">
        <v>17</v>
      </c>
      <c r="D59" s="6" t="s">
        <v>32</v>
      </c>
      <c r="E59" s="6" t="s">
        <v>234</v>
      </c>
      <c r="F59" s="6" t="s">
        <v>35</v>
      </c>
      <c r="G59" s="6" t="s">
        <v>37</v>
      </c>
      <c r="H59" s="6" t="s">
        <v>236</v>
      </c>
      <c r="I59" s="6" t="s">
        <v>109</v>
      </c>
      <c r="J59" s="72">
        <v>0.5</v>
      </c>
      <c r="K59" s="72">
        <v>0.5</v>
      </c>
      <c r="L59" s="72">
        <v>0</v>
      </c>
    </row>
    <row r="60" spans="1:12">
      <c r="A60" s="68" t="s">
        <v>51</v>
      </c>
      <c r="B60" s="65">
        <v>918</v>
      </c>
      <c r="C60" s="83" t="s">
        <v>28</v>
      </c>
      <c r="D60" s="83"/>
      <c r="E60" s="84"/>
      <c r="F60" s="83"/>
      <c r="G60" s="83"/>
      <c r="H60" s="83"/>
      <c r="I60" s="164"/>
      <c r="J60" s="162">
        <f>J61</f>
        <v>109.3</v>
      </c>
      <c r="K60" s="162">
        <f>K61</f>
        <v>114.4</v>
      </c>
      <c r="L60" s="162">
        <f>L61</f>
        <v>118.7</v>
      </c>
    </row>
    <row r="61" spans="1:12">
      <c r="A61" s="75" t="s">
        <v>52</v>
      </c>
      <c r="B61" s="65">
        <v>918</v>
      </c>
      <c r="C61" s="166" t="s">
        <v>28</v>
      </c>
      <c r="D61" s="166" t="s">
        <v>29</v>
      </c>
      <c r="E61" s="69"/>
      <c r="F61" s="66"/>
      <c r="G61" s="66"/>
      <c r="H61" s="66"/>
      <c r="I61" s="89"/>
      <c r="J61" s="162">
        <f>J64</f>
        <v>109.3</v>
      </c>
      <c r="K61" s="162">
        <f>K64</f>
        <v>114.4</v>
      </c>
      <c r="L61" s="162">
        <f>L64</f>
        <v>118.7</v>
      </c>
    </row>
    <row r="62" spans="1:12" ht="31.5">
      <c r="A62" s="104" t="s">
        <v>142</v>
      </c>
      <c r="B62" s="65">
        <v>918</v>
      </c>
      <c r="C62" s="79" t="s">
        <v>28</v>
      </c>
      <c r="D62" s="79" t="s">
        <v>29</v>
      </c>
      <c r="E62" s="6">
        <v>89</v>
      </c>
      <c r="F62" s="6"/>
      <c r="G62" s="6"/>
      <c r="H62" s="6"/>
      <c r="I62" s="90"/>
      <c r="J62" s="72">
        <f t="shared" ref="J62:L63" si="16">J63</f>
        <v>109.3</v>
      </c>
      <c r="K62" s="72">
        <f t="shared" si="16"/>
        <v>114.4</v>
      </c>
      <c r="L62" s="72">
        <f t="shared" si="16"/>
        <v>118.7</v>
      </c>
    </row>
    <row r="63" spans="1:12" ht="47.25">
      <c r="A63" s="105" t="s">
        <v>143</v>
      </c>
      <c r="B63" s="65">
        <v>918</v>
      </c>
      <c r="C63" s="79" t="s">
        <v>28</v>
      </c>
      <c r="D63" s="79" t="s">
        <v>29</v>
      </c>
      <c r="E63" s="6">
        <v>89</v>
      </c>
      <c r="F63" s="6">
        <v>1</v>
      </c>
      <c r="G63" s="6"/>
      <c r="H63" s="6"/>
      <c r="I63" s="90"/>
      <c r="J63" s="72">
        <f t="shared" si="16"/>
        <v>109.3</v>
      </c>
      <c r="K63" s="72">
        <f t="shared" si="16"/>
        <v>114.4</v>
      </c>
      <c r="L63" s="72">
        <f t="shared" si="16"/>
        <v>118.7</v>
      </c>
    </row>
    <row r="64" spans="1:12" ht="31.5">
      <c r="A64" s="91" t="s">
        <v>176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/>
      <c r="J64" s="33">
        <f>J65+J67</f>
        <v>109.3</v>
      </c>
      <c r="K64" s="33">
        <f>K65+K67</f>
        <v>114.4</v>
      </c>
      <c r="L64" s="33">
        <f>L65+L67</f>
        <v>118.7</v>
      </c>
    </row>
    <row r="65" spans="1:12" ht="47.25">
      <c r="A65" s="74" t="s">
        <v>110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 t="s">
        <v>53</v>
      </c>
      <c r="I65" s="90" t="s">
        <v>112</v>
      </c>
      <c r="J65" s="33">
        <f>J66</f>
        <v>105.3</v>
      </c>
      <c r="K65" s="33">
        <f>K66</f>
        <v>110.4</v>
      </c>
      <c r="L65" s="33">
        <f>L66</f>
        <v>114.7</v>
      </c>
    </row>
    <row r="66" spans="1:12">
      <c r="A66" s="74" t="s">
        <v>111</v>
      </c>
      <c r="B66" s="65">
        <v>918</v>
      </c>
      <c r="C66" s="79" t="s">
        <v>28</v>
      </c>
      <c r="D66" s="79" t="s">
        <v>29</v>
      </c>
      <c r="E66" s="92">
        <v>89</v>
      </c>
      <c r="F66" s="6">
        <v>1</v>
      </c>
      <c r="G66" s="6" t="s">
        <v>37</v>
      </c>
      <c r="H66" s="6" t="s">
        <v>53</v>
      </c>
      <c r="I66" s="90" t="s">
        <v>113</v>
      </c>
      <c r="J66" s="33">
        <v>105.3</v>
      </c>
      <c r="K66" s="33">
        <v>110.4</v>
      </c>
      <c r="L66" s="33">
        <v>114.7</v>
      </c>
    </row>
    <row r="67" spans="1:12" ht="18.75" customHeight="1">
      <c r="A67" s="73" t="s">
        <v>106</v>
      </c>
      <c r="B67" s="65">
        <v>918</v>
      </c>
      <c r="C67" s="79" t="s">
        <v>28</v>
      </c>
      <c r="D67" s="79" t="s">
        <v>29</v>
      </c>
      <c r="E67" s="92">
        <v>89</v>
      </c>
      <c r="F67" s="6">
        <v>1</v>
      </c>
      <c r="G67" s="6" t="s">
        <v>37</v>
      </c>
      <c r="H67" s="6">
        <v>51180</v>
      </c>
      <c r="I67" s="90" t="s">
        <v>108</v>
      </c>
      <c r="J67" s="33">
        <f t="shared" ref="J67:L67" si="17">J68</f>
        <v>4</v>
      </c>
      <c r="K67" s="33">
        <f t="shared" si="17"/>
        <v>4</v>
      </c>
      <c r="L67" s="33">
        <f t="shared" si="17"/>
        <v>4</v>
      </c>
    </row>
    <row r="68" spans="1:12" ht="31.5">
      <c r="A68" s="73" t="s">
        <v>107</v>
      </c>
      <c r="B68" s="65">
        <v>918</v>
      </c>
      <c r="C68" s="79" t="s">
        <v>28</v>
      </c>
      <c r="D68" s="79" t="s">
        <v>29</v>
      </c>
      <c r="E68" s="92">
        <v>89</v>
      </c>
      <c r="F68" s="6">
        <v>1</v>
      </c>
      <c r="G68" s="6" t="s">
        <v>37</v>
      </c>
      <c r="H68" s="6">
        <v>51180</v>
      </c>
      <c r="I68" s="90" t="s">
        <v>109</v>
      </c>
      <c r="J68" s="33">
        <v>4</v>
      </c>
      <c r="K68" s="33">
        <v>4</v>
      </c>
      <c r="L68" s="33">
        <v>4</v>
      </c>
    </row>
    <row r="69" spans="1:12">
      <c r="A69" s="68" t="s">
        <v>221</v>
      </c>
      <c r="B69" s="65">
        <v>918</v>
      </c>
      <c r="C69" s="166" t="s">
        <v>29</v>
      </c>
      <c r="D69" s="166"/>
      <c r="E69" s="66"/>
      <c r="F69" s="6"/>
      <c r="G69" s="6"/>
      <c r="H69" s="6"/>
      <c r="I69" s="90"/>
      <c r="J69" s="167">
        <f>J70</f>
        <v>0.5</v>
      </c>
      <c r="K69" s="167">
        <f t="shared" ref="K69:L73" si="18">K70</f>
        <v>0.5</v>
      </c>
      <c r="L69" s="167">
        <f t="shared" si="18"/>
        <v>0</v>
      </c>
    </row>
    <row r="70" spans="1:12" ht="31.5">
      <c r="A70" s="68" t="s">
        <v>222</v>
      </c>
      <c r="B70" s="65">
        <v>918</v>
      </c>
      <c r="C70" s="166" t="s">
        <v>29</v>
      </c>
      <c r="D70" s="166" t="s">
        <v>223</v>
      </c>
      <c r="E70" s="66"/>
      <c r="F70" s="6"/>
      <c r="G70" s="6"/>
      <c r="H70" s="6"/>
      <c r="I70" s="90"/>
      <c r="J70" s="167">
        <f>J71</f>
        <v>0.5</v>
      </c>
      <c r="K70" s="167">
        <f t="shared" si="18"/>
        <v>0.5</v>
      </c>
      <c r="L70" s="167">
        <f t="shared" si="18"/>
        <v>0</v>
      </c>
    </row>
    <row r="71" spans="1:12" ht="31.5">
      <c r="A71" s="189" t="s">
        <v>224</v>
      </c>
      <c r="B71" s="192">
        <v>918</v>
      </c>
      <c r="C71" s="190" t="s">
        <v>29</v>
      </c>
      <c r="D71" s="190" t="s">
        <v>223</v>
      </c>
      <c r="E71" s="6" t="s">
        <v>225</v>
      </c>
      <c r="F71" s="6"/>
      <c r="G71" s="6"/>
      <c r="H71" s="6"/>
      <c r="I71" s="90"/>
      <c r="J71" s="33">
        <f>J72</f>
        <v>0.5</v>
      </c>
      <c r="K71" s="33">
        <f t="shared" si="18"/>
        <v>0.5</v>
      </c>
      <c r="L71" s="33">
        <f t="shared" si="18"/>
        <v>0</v>
      </c>
    </row>
    <row r="72" spans="1:12" ht="31.5">
      <c r="A72" s="73" t="s">
        <v>226</v>
      </c>
      <c r="B72" s="65">
        <v>918</v>
      </c>
      <c r="C72" s="79" t="s">
        <v>29</v>
      </c>
      <c r="D72" s="79" t="s">
        <v>223</v>
      </c>
      <c r="E72" s="6" t="s">
        <v>225</v>
      </c>
      <c r="F72" s="6" t="s">
        <v>35</v>
      </c>
      <c r="G72" s="6" t="s">
        <v>37</v>
      </c>
      <c r="H72" s="6" t="s">
        <v>227</v>
      </c>
      <c r="I72" s="90"/>
      <c r="J72" s="33">
        <f>J73</f>
        <v>0.5</v>
      </c>
      <c r="K72" s="33">
        <f t="shared" si="18"/>
        <v>0.5</v>
      </c>
      <c r="L72" s="33">
        <f t="shared" si="18"/>
        <v>0</v>
      </c>
    </row>
    <row r="73" spans="1:12" ht="31.5">
      <c r="A73" s="73" t="s">
        <v>106</v>
      </c>
      <c r="B73" s="65">
        <v>918</v>
      </c>
      <c r="C73" s="79" t="s">
        <v>29</v>
      </c>
      <c r="D73" s="79" t="s">
        <v>223</v>
      </c>
      <c r="E73" s="6" t="s">
        <v>225</v>
      </c>
      <c r="F73" s="6" t="s">
        <v>35</v>
      </c>
      <c r="G73" s="6" t="s">
        <v>37</v>
      </c>
      <c r="H73" s="6" t="s">
        <v>227</v>
      </c>
      <c r="I73" s="90" t="s">
        <v>108</v>
      </c>
      <c r="J73" s="33">
        <f>J74</f>
        <v>0.5</v>
      </c>
      <c r="K73" s="33">
        <f t="shared" si="18"/>
        <v>0.5</v>
      </c>
      <c r="L73" s="33">
        <f t="shared" si="18"/>
        <v>0</v>
      </c>
    </row>
    <row r="74" spans="1:12" ht="31.5">
      <c r="A74" s="73" t="s">
        <v>107</v>
      </c>
      <c r="B74" s="65">
        <v>918</v>
      </c>
      <c r="C74" s="79" t="s">
        <v>29</v>
      </c>
      <c r="D74" s="79" t="s">
        <v>223</v>
      </c>
      <c r="E74" s="6" t="s">
        <v>225</v>
      </c>
      <c r="F74" s="6" t="s">
        <v>35</v>
      </c>
      <c r="G74" s="6" t="s">
        <v>37</v>
      </c>
      <c r="H74" s="6" t="s">
        <v>227</v>
      </c>
      <c r="I74" s="90" t="s">
        <v>109</v>
      </c>
      <c r="J74" s="33">
        <v>0.5</v>
      </c>
      <c r="K74" s="33">
        <v>0.5</v>
      </c>
      <c r="L74" s="33">
        <v>0</v>
      </c>
    </row>
    <row r="75" spans="1:12">
      <c r="A75" s="75" t="s">
        <v>54</v>
      </c>
      <c r="B75" s="65">
        <v>918</v>
      </c>
      <c r="C75" s="166" t="s">
        <v>18</v>
      </c>
      <c r="D75" s="166"/>
      <c r="E75" s="66"/>
      <c r="F75" s="66"/>
      <c r="G75" s="66"/>
      <c r="H75" s="66"/>
      <c r="I75" s="66"/>
      <c r="J75" s="167">
        <f t="shared" ref="J75:L79" si="19">J76</f>
        <v>552.03717999999992</v>
      </c>
      <c r="K75" s="167">
        <f t="shared" si="19"/>
        <v>405.4</v>
      </c>
      <c r="L75" s="167">
        <f t="shared" si="19"/>
        <v>437.4</v>
      </c>
    </row>
    <row r="76" spans="1:12">
      <c r="A76" s="75" t="s">
        <v>55</v>
      </c>
      <c r="B76" s="65">
        <v>918</v>
      </c>
      <c r="C76" s="66" t="s">
        <v>18</v>
      </c>
      <c r="D76" s="66" t="s">
        <v>30</v>
      </c>
      <c r="E76" s="168"/>
      <c r="F76" s="168"/>
      <c r="G76" s="168"/>
      <c r="H76" s="168"/>
      <c r="I76" s="66"/>
      <c r="J76" s="167">
        <f>J77+J81+J85</f>
        <v>552.03717999999992</v>
      </c>
      <c r="K76" s="167">
        <f t="shared" ref="K76:L76" si="20">K77+K81</f>
        <v>405.4</v>
      </c>
      <c r="L76" s="167">
        <f t="shared" si="20"/>
        <v>437.4</v>
      </c>
    </row>
    <row r="77" spans="1:12" ht="47.25">
      <c r="A77" s="104" t="s">
        <v>242</v>
      </c>
      <c r="B77" s="65">
        <v>918</v>
      </c>
      <c r="C77" s="7" t="s">
        <v>18</v>
      </c>
      <c r="D77" s="7" t="s">
        <v>30</v>
      </c>
      <c r="E77" s="7" t="s">
        <v>32</v>
      </c>
      <c r="F77" s="7"/>
      <c r="G77" s="7"/>
      <c r="H77" s="7"/>
      <c r="I77" s="6"/>
      <c r="J77" s="33">
        <f>J78</f>
        <v>359.2</v>
      </c>
      <c r="K77" s="33">
        <f>K78</f>
        <v>328.4</v>
      </c>
      <c r="L77" s="33">
        <f>L78</f>
        <v>339.2</v>
      </c>
    </row>
    <row r="78" spans="1:12" ht="141.75">
      <c r="A78" s="144" t="s">
        <v>187</v>
      </c>
      <c r="B78" s="65">
        <v>918</v>
      </c>
      <c r="C78" s="7" t="s">
        <v>18</v>
      </c>
      <c r="D78" s="7" t="s">
        <v>30</v>
      </c>
      <c r="E78" s="7" t="s">
        <v>32</v>
      </c>
      <c r="F78" s="7" t="s">
        <v>35</v>
      </c>
      <c r="G78" s="7" t="s">
        <v>17</v>
      </c>
      <c r="H78" s="7" t="s">
        <v>56</v>
      </c>
      <c r="I78" s="6"/>
      <c r="J78" s="33">
        <f t="shared" si="19"/>
        <v>359.2</v>
      </c>
      <c r="K78" s="33">
        <f t="shared" si="19"/>
        <v>328.4</v>
      </c>
      <c r="L78" s="33">
        <f t="shared" si="19"/>
        <v>339.2</v>
      </c>
    </row>
    <row r="79" spans="1:12" ht="18.75" customHeight="1">
      <c r="A79" s="73" t="s">
        <v>106</v>
      </c>
      <c r="B79" s="65">
        <v>918</v>
      </c>
      <c r="C79" s="7" t="s">
        <v>18</v>
      </c>
      <c r="D79" s="7" t="s">
        <v>30</v>
      </c>
      <c r="E79" s="7" t="s">
        <v>32</v>
      </c>
      <c r="F79" s="7" t="s">
        <v>35</v>
      </c>
      <c r="G79" s="7" t="s">
        <v>17</v>
      </c>
      <c r="H79" s="7" t="s">
        <v>56</v>
      </c>
      <c r="I79" s="6" t="s">
        <v>108</v>
      </c>
      <c r="J79" s="33">
        <f t="shared" si="19"/>
        <v>359.2</v>
      </c>
      <c r="K79" s="33">
        <f t="shared" si="19"/>
        <v>328.4</v>
      </c>
      <c r="L79" s="33">
        <f t="shared" si="19"/>
        <v>339.2</v>
      </c>
    </row>
    <row r="80" spans="1:12" ht="33.75" customHeight="1">
      <c r="A80" s="73" t="s">
        <v>107</v>
      </c>
      <c r="B80" s="65">
        <v>918</v>
      </c>
      <c r="C80" s="7" t="s">
        <v>18</v>
      </c>
      <c r="D80" s="7" t="s">
        <v>30</v>
      </c>
      <c r="E80" s="7" t="s">
        <v>32</v>
      </c>
      <c r="F80" s="7" t="s">
        <v>35</v>
      </c>
      <c r="G80" s="7" t="s">
        <v>17</v>
      </c>
      <c r="H80" s="7" t="s">
        <v>56</v>
      </c>
      <c r="I80" s="6" t="s">
        <v>109</v>
      </c>
      <c r="J80" s="150">
        <f>295.2+64</f>
        <v>359.2</v>
      </c>
      <c r="K80" s="151">
        <f>306.7+21.7</f>
        <v>328.4</v>
      </c>
      <c r="L80" s="152">
        <f>300.9+38.3</f>
        <v>339.2</v>
      </c>
    </row>
    <row r="81" spans="1:12" ht="64.5" customHeight="1">
      <c r="A81" s="10" t="s">
        <v>243</v>
      </c>
      <c r="B81" s="65">
        <v>918</v>
      </c>
      <c r="C81" s="6" t="s">
        <v>18</v>
      </c>
      <c r="D81" s="6" t="s">
        <v>30</v>
      </c>
      <c r="E81" s="6" t="s">
        <v>223</v>
      </c>
      <c r="F81" s="6"/>
      <c r="G81" s="6"/>
      <c r="H81" s="6"/>
      <c r="I81" s="6"/>
      <c r="J81" s="150">
        <f t="shared" ref="J81:L83" si="21">J82</f>
        <v>66.599999999999994</v>
      </c>
      <c r="K81" s="151">
        <f t="shared" si="21"/>
        <v>77</v>
      </c>
      <c r="L81" s="151">
        <f t="shared" si="21"/>
        <v>98.2</v>
      </c>
    </row>
    <row r="82" spans="1:12" ht="154.5" customHeight="1">
      <c r="A82" s="194" t="s">
        <v>187</v>
      </c>
      <c r="B82" s="65">
        <v>918</v>
      </c>
      <c r="C82" s="7" t="s">
        <v>18</v>
      </c>
      <c r="D82" s="7" t="s">
        <v>30</v>
      </c>
      <c r="E82" s="7" t="s">
        <v>223</v>
      </c>
      <c r="F82" s="7" t="s">
        <v>35</v>
      </c>
      <c r="G82" s="7" t="s">
        <v>17</v>
      </c>
      <c r="H82" s="7" t="s">
        <v>56</v>
      </c>
      <c r="I82" s="6"/>
      <c r="J82" s="150">
        <f t="shared" si="21"/>
        <v>66.599999999999994</v>
      </c>
      <c r="K82" s="151">
        <f t="shared" si="21"/>
        <v>77</v>
      </c>
      <c r="L82" s="151">
        <f t="shared" si="21"/>
        <v>98.2</v>
      </c>
    </row>
    <row r="83" spans="1:12" ht="21.75" customHeight="1">
      <c r="A83" s="73" t="s">
        <v>106</v>
      </c>
      <c r="B83" s="65">
        <v>918</v>
      </c>
      <c r="C83" s="7" t="s">
        <v>18</v>
      </c>
      <c r="D83" s="7" t="s">
        <v>30</v>
      </c>
      <c r="E83" s="7" t="s">
        <v>223</v>
      </c>
      <c r="F83" s="7" t="s">
        <v>35</v>
      </c>
      <c r="G83" s="7" t="s">
        <v>17</v>
      </c>
      <c r="H83" s="7" t="s">
        <v>56</v>
      </c>
      <c r="I83" s="6" t="s">
        <v>108</v>
      </c>
      <c r="J83" s="150">
        <f t="shared" si="21"/>
        <v>66.599999999999994</v>
      </c>
      <c r="K83" s="151">
        <f t="shared" si="21"/>
        <v>77</v>
      </c>
      <c r="L83" s="151">
        <f t="shared" si="21"/>
        <v>98.2</v>
      </c>
    </row>
    <row r="84" spans="1:12" ht="33.75" customHeight="1">
      <c r="A84" s="73" t="s">
        <v>107</v>
      </c>
      <c r="B84" s="65">
        <v>918</v>
      </c>
      <c r="C84" s="7" t="s">
        <v>18</v>
      </c>
      <c r="D84" s="7" t="s">
        <v>30</v>
      </c>
      <c r="E84" s="7" t="s">
        <v>223</v>
      </c>
      <c r="F84" s="7" t="s">
        <v>35</v>
      </c>
      <c r="G84" s="7" t="s">
        <v>17</v>
      </c>
      <c r="H84" s="7" t="s">
        <v>56</v>
      </c>
      <c r="I84" s="6" t="s">
        <v>109</v>
      </c>
      <c r="J84" s="150">
        <v>66.599999999999994</v>
      </c>
      <c r="K84" s="151">
        <v>77</v>
      </c>
      <c r="L84" s="193">
        <v>98.2</v>
      </c>
    </row>
    <row r="85" spans="1:12" ht="33.75" customHeight="1">
      <c r="A85" s="104" t="s">
        <v>142</v>
      </c>
      <c r="B85" s="65">
        <v>918</v>
      </c>
      <c r="C85" s="7" t="s">
        <v>18</v>
      </c>
      <c r="D85" s="7" t="s">
        <v>30</v>
      </c>
      <c r="E85" s="7" t="s">
        <v>49</v>
      </c>
      <c r="F85" s="7"/>
      <c r="G85" s="7"/>
      <c r="H85" s="7"/>
      <c r="I85" s="6"/>
      <c r="J85" s="150">
        <f>J86</f>
        <v>126.23718</v>
      </c>
      <c r="K85" s="150">
        <f t="shared" ref="K85:L88" si="22">K86</f>
        <v>0</v>
      </c>
      <c r="L85" s="150">
        <f t="shared" si="22"/>
        <v>0</v>
      </c>
    </row>
    <row r="86" spans="1:12" ht="33.75" customHeight="1">
      <c r="A86" s="105" t="s">
        <v>143</v>
      </c>
      <c r="B86" s="65">
        <v>918</v>
      </c>
      <c r="C86" s="7" t="s">
        <v>18</v>
      </c>
      <c r="D86" s="7" t="s">
        <v>30</v>
      </c>
      <c r="E86" s="7" t="s">
        <v>49</v>
      </c>
      <c r="F86" s="7" t="s">
        <v>24</v>
      </c>
      <c r="G86" s="7"/>
      <c r="H86" s="7"/>
      <c r="I86" s="6"/>
      <c r="J86" s="150">
        <f>J87</f>
        <v>126.23718</v>
      </c>
      <c r="K86" s="150">
        <f t="shared" si="22"/>
        <v>0</v>
      </c>
      <c r="L86" s="150">
        <f t="shared" si="22"/>
        <v>0</v>
      </c>
    </row>
    <row r="87" spans="1:12" ht="33.75" customHeight="1">
      <c r="A87" s="105" t="s">
        <v>248</v>
      </c>
      <c r="B87" s="65">
        <v>918</v>
      </c>
      <c r="C87" s="7" t="s">
        <v>18</v>
      </c>
      <c r="D87" s="7" t="s">
        <v>30</v>
      </c>
      <c r="E87" s="7" t="s">
        <v>49</v>
      </c>
      <c r="F87" s="7" t="s">
        <v>24</v>
      </c>
      <c r="G87" s="7" t="s">
        <v>37</v>
      </c>
      <c r="H87" s="7" t="s">
        <v>247</v>
      </c>
      <c r="I87" s="6"/>
      <c r="J87" s="150">
        <f>J88</f>
        <v>126.23718</v>
      </c>
      <c r="K87" s="150">
        <f t="shared" si="22"/>
        <v>0</v>
      </c>
      <c r="L87" s="150">
        <f t="shared" si="22"/>
        <v>0</v>
      </c>
    </row>
    <row r="88" spans="1:12" ht="24" customHeight="1">
      <c r="A88" s="73" t="s">
        <v>106</v>
      </c>
      <c r="B88" s="65">
        <v>918</v>
      </c>
      <c r="C88" s="7" t="s">
        <v>18</v>
      </c>
      <c r="D88" s="7" t="s">
        <v>30</v>
      </c>
      <c r="E88" s="7" t="s">
        <v>49</v>
      </c>
      <c r="F88" s="7" t="s">
        <v>24</v>
      </c>
      <c r="G88" s="7" t="s">
        <v>37</v>
      </c>
      <c r="H88" s="7" t="s">
        <v>247</v>
      </c>
      <c r="I88" s="6" t="s">
        <v>108</v>
      </c>
      <c r="J88" s="150">
        <f>J89</f>
        <v>126.23718</v>
      </c>
      <c r="K88" s="150">
        <f t="shared" si="22"/>
        <v>0</v>
      </c>
      <c r="L88" s="150">
        <f t="shared" si="22"/>
        <v>0</v>
      </c>
    </row>
    <row r="89" spans="1:12" ht="33.75" customHeight="1">
      <c r="A89" s="73" t="s">
        <v>107</v>
      </c>
      <c r="B89" s="65">
        <v>918</v>
      </c>
      <c r="C89" s="7" t="s">
        <v>18</v>
      </c>
      <c r="D89" s="7" t="s">
        <v>30</v>
      </c>
      <c r="E89" s="7" t="s">
        <v>49</v>
      </c>
      <c r="F89" s="7" t="s">
        <v>24</v>
      </c>
      <c r="G89" s="7" t="s">
        <v>37</v>
      </c>
      <c r="H89" s="7" t="s">
        <v>247</v>
      </c>
      <c r="I89" s="6" t="s">
        <v>109</v>
      </c>
      <c r="J89" s="150">
        <v>126.23718</v>
      </c>
      <c r="K89" s="151">
        <v>0</v>
      </c>
      <c r="L89" s="193">
        <v>0</v>
      </c>
    </row>
    <row r="90" spans="1:12">
      <c r="A90" s="75" t="s">
        <v>21</v>
      </c>
      <c r="B90" s="65">
        <v>918</v>
      </c>
      <c r="C90" s="66" t="s">
        <v>20</v>
      </c>
      <c r="D90" s="66"/>
      <c r="E90" s="66"/>
      <c r="F90" s="66"/>
      <c r="G90" s="66"/>
      <c r="H90" s="94"/>
      <c r="I90" s="94"/>
      <c r="J90" s="88">
        <f>J91+J102</f>
        <v>165.5</v>
      </c>
      <c r="K90" s="88">
        <f>K91+K102</f>
        <v>34.299999999999997</v>
      </c>
      <c r="L90" s="88">
        <f>L91+L102</f>
        <v>84.8</v>
      </c>
    </row>
    <row r="91" spans="1:12">
      <c r="A91" s="75" t="s">
        <v>57</v>
      </c>
      <c r="B91" s="65">
        <v>918</v>
      </c>
      <c r="C91" s="66" t="s">
        <v>20</v>
      </c>
      <c r="D91" s="66" t="s">
        <v>28</v>
      </c>
      <c r="E91" s="66"/>
      <c r="F91" s="66"/>
      <c r="G91" s="66"/>
      <c r="H91" s="94"/>
      <c r="I91" s="94"/>
      <c r="J91" s="88">
        <f>J92+J97</f>
        <v>95</v>
      </c>
      <c r="K91" s="88">
        <f t="shared" ref="K91:L91" si="23">K92+K97</f>
        <v>30</v>
      </c>
      <c r="L91" s="88">
        <f t="shared" si="23"/>
        <v>30</v>
      </c>
    </row>
    <row r="92" spans="1:12" ht="47.25">
      <c r="A92" s="181" t="s">
        <v>216</v>
      </c>
      <c r="B92" s="65">
        <v>918</v>
      </c>
      <c r="C92" s="6" t="s">
        <v>20</v>
      </c>
      <c r="D92" s="6" t="s">
        <v>28</v>
      </c>
      <c r="E92" s="6" t="s">
        <v>150</v>
      </c>
      <c r="F92" s="6"/>
      <c r="G92" s="6"/>
      <c r="H92" s="34"/>
      <c r="I92" s="34"/>
      <c r="J92" s="35">
        <f>J93</f>
        <v>65</v>
      </c>
      <c r="K92" s="35">
        <f t="shared" ref="K92:L93" si="24">K93</f>
        <v>0</v>
      </c>
      <c r="L92" s="35">
        <f t="shared" si="24"/>
        <v>0</v>
      </c>
    </row>
    <row r="93" spans="1:12" ht="31.5">
      <c r="A93" s="104" t="s">
        <v>213</v>
      </c>
      <c r="B93" s="65">
        <v>918</v>
      </c>
      <c r="C93" s="6" t="s">
        <v>20</v>
      </c>
      <c r="D93" s="6" t="s">
        <v>28</v>
      </c>
      <c r="E93" s="6" t="s">
        <v>150</v>
      </c>
      <c r="F93" s="6" t="s">
        <v>35</v>
      </c>
      <c r="G93" s="6" t="s">
        <v>17</v>
      </c>
      <c r="H93" s="34"/>
      <c r="I93" s="34"/>
      <c r="J93" s="35">
        <f>J94</f>
        <v>65</v>
      </c>
      <c r="K93" s="35">
        <f t="shared" si="24"/>
        <v>0</v>
      </c>
      <c r="L93" s="35">
        <f t="shared" si="24"/>
        <v>0</v>
      </c>
    </row>
    <row r="94" spans="1:12" ht="23.25" customHeight="1">
      <c r="A94" s="10" t="s">
        <v>214</v>
      </c>
      <c r="B94" s="65">
        <v>918</v>
      </c>
      <c r="C94" s="6" t="s">
        <v>20</v>
      </c>
      <c r="D94" s="6" t="s">
        <v>28</v>
      </c>
      <c r="E94" s="6" t="s">
        <v>150</v>
      </c>
      <c r="F94" s="6" t="s">
        <v>35</v>
      </c>
      <c r="G94" s="6" t="s">
        <v>17</v>
      </c>
      <c r="H94" s="6" t="s">
        <v>215</v>
      </c>
      <c r="I94" s="90"/>
      <c r="J94" s="35">
        <f t="shared" ref="J94:L95" si="25">J95</f>
        <v>65</v>
      </c>
      <c r="K94" s="35">
        <f t="shared" si="25"/>
        <v>0</v>
      </c>
      <c r="L94" s="35">
        <f t="shared" si="25"/>
        <v>0</v>
      </c>
    </row>
    <row r="95" spans="1:12" ht="19.5" customHeight="1">
      <c r="A95" s="73" t="s">
        <v>106</v>
      </c>
      <c r="B95" s="65">
        <v>918</v>
      </c>
      <c r="C95" s="6" t="s">
        <v>20</v>
      </c>
      <c r="D95" s="6" t="s">
        <v>28</v>
      </c>
      <c r="E95" s="6" t="s">
        <v>150</v>
      </c>
      <c r="F95" s="6" t="s">
        <v>35</v>
      </c>
      <c r="G95" s="6" t="s">
        <v>17</v>
      </c>
      <c r="H95" s="6" t="s">
        <v>215</v>
      </c>
      <c r="I95" s="90" t="s">
        <v>108</v>
      </c>
      <c r="J95" s="35">
        <f t="shared" si="25"/>
        <v>65</v>
      </c>
      <c r="K95" s="35">
        <f t="shared" si="25"/>
        <v>0</v>
      </c>
      <c r="L95" s="35">
        <f t="shared" si="25"/>
        <v>0</v>
      </c>
    </row>
    <row r="96" spans="1:12" ht="31.5">
      <c r="A96" s="73" t="s">
        <v>107</v>
      </c>
      <c r="B96" s="65">
        <v>918</v>
      </c>
      <c r="C96" s="6" t="s">
        <v>20</v>
      </c>
      <c r="D96" s="6" t="s">
        <v>28</v>
      </c>
      <c r="E96" s="6" t="s">
        <v>150</v>
      </c>
      <c r="F96" s="6" t="s">
        <v>35</v>
      </c>
      <c r="G96" s="6" t="s">
        <v>17</v>
      </c>
      <c r="H96" s="6" t="s">
        <v>215</v>
      </c>
      <c r="I96" s="90" t="s">
        <v>109</v>
      </c>
      <c r="J96" s="35">
        <f>115-50</f>
        <v>65</v>
      </c>
      <c r="K96" s="35">
        <v>0</v>
      </c>
      <c r="L96" s="35">
        <v>0</v>
      </c>
    </row>
    <row r="97" spans="1:12" ht="31.5">
      <c r="A97" s="104" t="s">
        <v>142</v>
      </c>
      <c r="B97" s="65">
        <v>918</v>
      </c>
      <c r="C97" s="6" t="s">
        <v>20</v>
      </c>
      <c r="D97" s="6" t="s">
        <v>28</v>
      </c>
      <c r="E97" s="6" t="s">
        <v>49</v>
      </c>
      <c r="F97" s="6"/>
      <c r="G97" s="6"/>
      <c r="H97" s="11"/>
      <c r="I97" s="191"/>
      <c r="J97" s="35">
        <f>J98</f>
        <v>30</v>
      </c>
      <c r="K97" s="35">
        <f t="shared" ref="K97:L100" si="26">K98</f>
        <v>30</v>
      </c>
      <c r="L97" s="35">
        <f t="shared" si="26"/>
        <v>30</v>
      </c>
    </row>
    <row r="98" spans="1:12" ht="47.25">
      <c r="A98" s="105" t="s">
        <v>143</v>
      </c>
      <c r="B98" s="65">
        <v>918</v>
      </c>
      <c r="C98" s="6" t="s">
        <v>20</v>
      </c>
      <c r="D98" s="6" t="s">
        <v>28</v>
      </c>
      <c r="E98" s="6" t="s">
        <v>49</v>
      </c>
      <c r="F98" s="6" t="s">
        <v>24</v>
      </c>
      <c r="G98" s="6"/>
      <c r="H98" s="11"/>
      <c r="I98" s="191"/>
      <c r="J98" s="35">
        <f>J99</f>
        <v>30</v>
      </c>
      <c r="K98" s="35">
        <f t="shared" si="26"/>
        <v>30</v>
      </c>
      <c r="L98" s="35">
        <f t="shared" si="26"/>
        <v>30</v>
      </c>
    </row>
    <row r="99" spans="1:12" ht="63">
      <c r="A99" s="10" t="s">
        <v>237</v>
      </c>
      <c r="B99" s="65">
        <v>918</v>
      </c>
      <c r="C99" s="6" t="s">
        <v>20</v>
      </c>
      <c r="D99" s="6" t="s">
        <v>28</v>
      </c>
      <c r="E99" s="6">
        <v>89</v>
      </c>
      <c r="F99" s="6">
        <v>1</v>
      </c>
      <c r="G99" s="6" t="s">
        <v>37</v>
      </c>
      <c r="H99" s="6" t="s">
        <v>238</v>
      </c>
      <c r="I99" s="90"/>
      <c r="J99" s="35">
        <f>J100</f>
        <v>30</v>
      </c>
      <c r="K99" s="35">
        <f t="shared" si="26"/>
        <v>30</v>
      </c>
      <c r="L99" s="35">
        <f t="shared" si="26"/>
        <v>30</v>
      </c>
    </row>
    <row r="100" spans="1:12" ht="31.5">
      <c r="A100" s="73" t="s">
        <v>106</v>
      </c>
      <c r="B100" s="65">
        <v>918</v>
      </c>
      <c r="C100" s="6" t="s">
        <v>20</v>
      </c>
      <c r="D100" s="6" t="s">
        <v>28</v>
      </c>
      <c r="E100" s="6">
        <v>89</v>
      </c>
      <c r="F100" s="6">
        <v>1</v>
      </c>
      <c r="G100" s="6" t="s">
        <v>37</v>
      </c>
      <c r="H100" s="6" t="s">
        <v>238</v>
      </c>
      <c r="I100" s="90" t="s">
        <v>108</v>
      </c>
      <c r="J100" s="35">
        <f>J101</f>
        <v>30</v>
      </c>
      <c r="K100" s="35">
        <f t="shared" si="26"/>
        <v>30</v>
      </c>
      <c r="L100" s="35">
        <f t="shared" si="26"/>
        <v>30</v>
      </c>
    </row>
    <row r="101" spans="1:12" ht="31.5">
      <c r="A101" s="73" t="s">
        <v>107</v>
      </c>
      <c r="B101" s="65">
        <v>918</v>
      </c>
      <c r="C101" s="6" t="s">
        <v>20</v>
      </c>
      <c r="D101" s="6" t="s">
        <v>28</v>
      </c>
      <c r="E101" s="6">
        <v>89</v>
      </c>
      <c r="F101" s="6">
        <v>1</v>
      </c>
      <c r="G101" s="6" t="s">
        <v>37</v>
      </c>
      <c r="H101" s="6" t="s">
        <v>238</v>
      </c>
      <c r="I101" s="90" t="s">
        <v>109</v>
      </c>
      <c r="J101" s="35">
        <v>30</v>
      </c>
      <c r="K101" s="35">
        <v>30</v>
      </c>
      <c r="L101" s="35">
        <v>30</v>
      </c>
    </row>
    <row r="102" spans="1:12">
      <c r="A102" s="75" t="s">
        <v>58</v>
      </c>
      <c r="B102" s="65">
        <v>918</v>
      </c>
      <c r="C102" s="66" t="s">
        <v>20</v>
      </c>
      <c r="D102" s="66" t="s">
        <v>29</v>
      </c>
      <c r="E102" s="66"/>
      <c r="F102" s="66"/>
      <c r="G102" s="161"/>
      <c r="H102" s="94"/>
      <c r="I102" s="94"/>
      <c r="J102" s="88">
        <f>J103</f>
        <v>70.5</v>
      </c>
      <c r="K102" s="88">
        <f>K103</f>
        <v>4.3</v>
      </c>
      <c r="L102" s="88">
        <f>L103</f>
        <v>54.8</v>
      </c>
    </row>
    <row r="103" spans="1:12" ht="31.5">
      <c r="A103" s="104" t="s">
        <v>142</v>
      </c>
      <c r="B103" s="65">
        <v>918</v>
      </c>
      <c r="C103" s="6" t="s">
        <v>20</v>
      </c>
      <c r="D103" s="6" t="s">
        <v>29</v>
      </c>
      <c r="E103" s="6" t="s">
        <v>49</v>
      </c>
      <c r="F103" s="6"/>
      <c r="G103" s="95"/>
      <c r="H103" s="34"/>
      <c r="I103" s="34"/>
      <c r="J103" s="35">
        <f>J104</f>
        <v>70.5</v>
      </c>
      <c r="K103" s="35">
        <f t="shared" ref="K103:L103" si="27">K104</f>
        <v>4.3</v>
      </c>
      <c r="L103" s="35">
        <f t="shared" si="27"/>
        <v>54.8</v>
      </c>
    </row>
    <row r="104" spans="1:12" ht="47.25">
      <c r="A104" s="105" t="s">
        <v>143</v>
      </c>
      <c r="B104" s="65">
        <v>918</v>
      </c>
      <c r="C104" s="6" t="s">
        <v>20</v>
      </c>
      <c r="D104" s="6" t="s">
        <v>29</v>
      </c>
      <c r="E104" s="6" t="s">
        <v>49</v>
      </c>
      <c r="F104" s="11">
        <v>1</v>
      </c>
      <c r="G104" s="95"/>
      <c r="H104" s="34"/>
      <c r="I104" s="34"/>
      <c r="J104" s="35">
        <f>J105+J108</f>
        <v>70.5</v>
      </c>
      <c r="K104" s="35">
        <f t="shared" ref="K104:L104" si="28">K105+K108</f>
        <v>4.3</v>
      </c>
      <c r="L104" s="35">
        <f t="shared" si="28"/>
        <v>54.8</v>
      </c>
    </row>
    <row r="105" spans="1:12">
      <c r="A105" s="73" t="s">
        <v>59</v>
      </c>
      <c r="B105" s="65">
        <v>918</v>
      </c>
      <c r="C105" s="6" t="s">
        <v>20</v>
      </c>
      <c r="D105" s="6" t="s">
        <v>29</v>
      </c>
      <c r="E105" s="6" t="s">
        <v>49</v>
      </c>
      <c r="F105" s="11">
        <v>1</v>
      </c>
      <c r="G105" s="7" t="s">
        <v>37</v>
      </c>
      <c r="H105" s="11">
        <v>43010</v>
      </c>
      <c r="I105" s="34"/>
      <c r="J105" s="35">
        <f>J106</f>
        <v>60.3</v>
      </c>
      <c r="K105" s="35">
        <f t="shared" ref="K105:L106" si="29">K106</f>
        <v>2.2999999999999998</v>
      </c>
      <c r="L105" s="35">
        <f t="shared" si="29"/>
        <v>22.8</v>
      </c>
    </row>
    <row r="106" spans="1:12" ht="17.25" customHeight="1">
      <c r="A106" s="73" t="s">
        <v>106</v>
      </c>
      <c r="B106" s="65">
        <v>918</v>
      </c>
      <c r="C106" s="6" t="s">
        <v>20</v>
      </c>
      <c r="D106" s="6" t="s">
        <v>29</v>
      </c>
      <c r="E106" s="6" t="s">
        <v>49</v>
      </c>
      <c r="F106" s="11">
        <v>1</v>
      </c>
      <c r="G106" s="7" t="s">
        <v>37</v>
      </c>
      <c r="H106" s="11">
        <v>43010</v>
      </c>
      <c r="I106" s="11">
        <v>200</v>
      </c>
      <c r="J106" s="35">
        <f>J107</f>
        <v>60.3</v>
      </c>
      <c r="K106" s="35">
        <f t="shared" si="29"/>
        <v>2.2999999999999998</v>
      </c>
      <c r="L106" s="35">
        <f t="shared" si="29"/>
        <v>22.8</v>
      </c>
    </row>
    <row r="107" spans="1:12" ht="31.5">
      <c r="A107" s="73" t="s">
        <v>107</v>
      </c>
      <c r="B107" s="65">
        <v>918</v>
      </c>
      <c r="C107" s="6" t="s">
        <v>20</v>
      </c>
      <c r="D107" s="6" t="s">
        <v>29</v>
      </c>
      <c r="E107" s="6" t="s">
        <v>49</v>
      </c>
      <c r="F107" s="11">
        <v>1</v>
      </c>
      <c r="G107" s="7" t="s">
        <v>37</v>
      </c>
      <c r="H107" s="11">
        <v>43010</v>
      </c>
      <c r="I107" s="11">
        <v>240</v>
      </c>
      <c r="J107" s="35">
        <v>60.3</v>
      </c>
      <c r="K107" s="35">
        <v>2.2999999999999998</v>
      </c>
      <c r="L107" s="35">
        <v>22.8</v>
      </c>
    </row>
    <row r="108" spans="1:12" ht="19.5" customHeight="1">
      <c r="A108" s="73" t="s">
        <v>148</v>
      </c>
      <c r="B108" s="65">
        <v>918</v>
      </c>
      <c r="C108" s="6" t="s">
        <v>20</v>
      </c>
      <c r="D108" s="6" t="s">
        <v>29</v>
      </c>
      <c r="E108" s="6" t="s">
        <v>49</v>
      </c>
      <c r="F108" s="11">
        <v>1</v>
      </c>
      <c r="G108" s="7" t="s">
        <v>37</v>
      </c>
      <c r="H108" s="11">
        <v>43040</v>
      </c>
      <c r="I108" s="34"/>
      <c r="J108" s="35">
        <f>J109</f>
        <v>10.199999999999999</v>
      </c>
      <c r="K108" s="35">
        <f t="shared" ref="K108:L109" si="30">K109</f>
        <v>2</v>
      </c>
      <c r="L108" s="35">
        <f t="shared" si="30"/>
        <v>32</v>
      </c>
    </row>
    <row r="109" spans="1:12" ht="16.5" customHeight="1">
      <c r="A109" s="73" t="s">
        <v>106</v>
      </c>
      <c r="B109" s="65">
        <v>918</v>
      </c>
      <c r="C109" s="6" t="s">
        <v>20</v>
      </c>
      <c r="D109" s="6" t="s">
        <v>29</v>
      </c>
      <c r="E109" s="6" t="s">
        <v>49</v>
      </c>
      <c r="F109" s="11">
        <v>1</v>
      </c>
      <c r="G109" s="7" t="s">
        <v>37</v>
      </c>
      <c r="H109" s="11">
        <v>43040</v>
      </c>
      <c r="I109" s="11">
        <v>200</v>
      </c>
      <c r="J109" s="35">
        <f>J110</f>
        <v>10.199999999999999</v>
      </c>
      <c r="K109" s="35">
        <f t="shared" si="30"/>
        <v>2</v>
      </c>
      <c r="L109" s="35">
        <f t="shared" si="30"/>
        <v>32</v>
      </c>
    </row>
    <row r="110" spans="1:12" ht="38.25" customHeight="1">
      <c r="A110" s="73" t="s">
        <v>107</v>
      </c>
      <c r="B110" s="65">
        <v>918</v>
      </c>
      <c r="C110" s="6" t="s">
        <v>20</v>
      </c>
      <c r="D110" s="6" t="s">
        <v>29</v>
      </c>
      <c r="E110" s="6" t="s">
        <v>49</v>
      </c>
      <c r="F110" s="11">
        <v>1</v>
      </c>
      <c r="G110" s="7" t="s">
        <v>37</v>
      </c>
      <c r="H110" s="11">
        <v>43040</v>
      </c>
      <c r="I110" s="11">
        <v>240</v>
      </c>
      <c r="J110" s="35">
        <v>10.199999999999999</v>
      </c>
      <c r="K110" s="35">
        <f>2</f>
        <v>2</v>
      </c>
      <c r="L110" s="35">
        <v>32</v>
      </c>
    </row>
    <row r="111" spans="1:12">
      <c r="A111" s="75" t="s">
        <v>60</v>
      </c>
      <c r="B111" s="65">
        <v>918</v>
      </c>
      <c r="C111" s="66" t="s">
        <v>31</v>
      </c>
      <c r="D111" s="66"/>
      <c r="E111" s="69"/>
      <c r="F111" s="66"/>
      <c r="G111" s="66"/>
      <c r="H111" s="66"/>
      <c r="I111" s="89"/>
      <c r="J111" s="162">
        <f t="shared" ref="J111:L116" si="31">J112</f>
        <v>127.73177</v>
      </c>
      <c r="K111" s="162">
        <f t="shared" si="31"/>
        <v>108.3</v>
      </c>
      <c r="L111" s="162">
        <f t="shared" si="31"/>
        <v>91.5</v>
      </c>
    </row>
    <row r="112" spans="1:12">
      <c r="A112" s="96" t="s">
        <v>27</v>
      </c>
      <c r="B112" s="65">
        <v>918</v>
      </c>
      <c r="C112" s="66" t="s">
        <v>31</v>
      </c>
      <c r="D112" s="66" t="s">
        <v>17</v>
      </c>
      <c r="E112" s="89"/>
      <c r="F112" s="66"/>
      <c r="G112" s="66"/>
      <c r="H112" s="66"/>
      <c r="I112" s="89"/>
      <c r="J112" s="162">
        <f t="shared" si="31"/>
        <v>127.73177</v>
      </c>
      <c r="K112" s="162">
        <f t="shared" si="31"/>
        <v>108.3</v>
      </c>
      <c r="L112" s="162">
        <f t="shared" si="31"/>
        <v>91.5</v>
      </c>
    </row>
    <row r="113" spans="1:15" ht="31.5">
      <c r="A113" s="104" t="s">
        <v>142</v>
      </c>
      <c r="B113" s="65">
        <v>918</v>
      </c>
      <c r="C113" s="6" t="s">
        <v>31</v>
      </c>
      <c r="D113" s="6" t="s">
        <v>17</v>
      </c>
      <c r="E113" s="6">
        <v>89</v>
      </c>
      <c r="F113" s="6"/>
      <c r="G113" s="6"/>
      <c r="H113" s="6"/>
      <c r="I113" s="90"/>
      <c r="J113" s="72">
        <f t="shared" si="31"/>
        <v>127.73177</v>
      </c>
      <c r="K113" s="72">
        <f t="shared" si="31"/>
        <v>108.3</v>
      </c>
      <c r="L113" s="72">
        <f t="shared" si="31"/>
        <v>91.5</v>
      </c>
    </row>
    <row r="114" spans="1:15" ht="47.25">
      <c r="A114" s="105" t="s">
        <v>143</v>
      </c>
      <c r="B114" s="65">
        <v>918</v>
      </c>
      <c r="C114" s="6" t="s">
        <v>31</v>
      </c>
      <c r="D114" s="6" t="s">
        <v>17</v>
      </c>
      <c r="E114" s="6">
        <v>89</v>
      </c>
      <c r="F114" s="6">
        <v>1</v>
      </c>
      <c r="G114" s="6"/>
      <c r="H114" s="6"/>
      <c r="I114" s="90"/>
      <c r="J114" s="72">
        <f t="shared" si="31"/>
        <v>127.73177</v>
      </c>
      <c r="K114" s="72">
        <f>K115</f>
        <v>108.3</v>
      </c>
      <c r="L114" s="72">
        <f t="shared" si="31"/>
        <v>91.5</v>
      </c>
    </row>
    <row r="115" spans="1:15">
      <c r="A115" s="70" t="s">
        <v>101</v>
      </c>
      <c r="B115" s="65">
        <v>918</v>
      </c>
      <c r="C115" s="97" t="s">
        <v>31</v>
      </c>
      <c r="D115" s="97" t="s">
        <v>17</v>
      </c>
      <c r="E115" s="98">
        <v>89</v>
      </c>
      <c r="F115" s="7">
        <v>1</v>
      </c>
      <c r="G115" s="7" t="s">
        <v>37</v>
      </c>
      <c r="H115" s="7" t="s">
        <v>62</v>
      </c>
      <c r="I115" s="98"/>
      <c r="J115" s="72">
        <f t="shared" si="31"/>
        <v>127.73177</v>
      </c>
      <c r="K115" s="72">
        <f t="shared" si="31"/>
        <v>108.3</v>
      </c>
      <c r="L115" s="72">
        <f t="shared" si="31"/>
        <v>91.5</v>
      </c>
    </row>
    <row r="116" spans="1:15">
      <c r="A116" s="70" t="s">
        <v>102</v>
      </c>
      <c r="B116" s="65">
        <v>918</v>
      </c>
      <c r="C116" s="97" t="s">
        <v>31</v>
      </c>
      <c r="D116" s="97" t="s">
        <v>17</v>
      </c>
      <c r="E116" s="98">
        <v>89</v>
      </c>
      <c r="F116" s="7">
        <v>1</v>
      </c>
      <c r="G116" s="7" t="s">
        <v>37</v>
      </c>
      <c r="H116" s="7" t="s">
        <v>62</v>
      </c>
      <c r="I116" s="98" t="s">
        <v>104</v>
      </c>
      <c r="J116" s="72">
        <f t="shared" si="31"/>
        <v>127.73177</v>
      </c>
      <c r="K116" s="72">
        <f t="shared" si="31"/>
        <v>108.3</v>
      </c>
      <c r="L116" s="72">
        <f t="shared" si="31"/>
        <v>91.5</v>
      </c>
    </row>
    <row r="117" spans="1:15">
      <c r="A117" s="70" t="s">
        <v>103</v>
      </c>
      <c r="B117" s="65">
        <v>918</v>
      </c>
      <c r="C117" s="97" t="s">
        <v>31</v>
      </c>
      <c r="D117" s="97" t="s">
        <v>17</v>
      </c>
      <c r="E117" s="98">
        <v>89</v>
      </c>
      <c r="F117" s="7">
        <v>1</v>
      </c>
      <c r="G117" s="7" t="s">
        <v>37</v>
      </c>
      <c r="H117" s="7" t="s">
        <v>62</v>
      </c>
      <c r="I117" s="98" t="s">
        <v>105</v>
      </c>
      <c r="J117" s="72">
        <f>124.6+3.13177</f>
        <v>127.73177</v>
      </c>
      <c r="K117" s="72">
        <f>124.6-K131</f>
        <v>108.3</v>
      </c>
      <c r="L117" s="72">
        <f>124.6-L131</f>
        <v>91.5</v>
      </c>
      <c r="M117" s="203" t="s">
        <v>255</v>
      </c>
    </row>
    <row r="118" spans="1:15">
      <c r="A118" s="68" t="s">
        <v>19</v>
      </c>
      <c r="B118" s="65">
        <v>918</v>
      </c>
      <c r="C118" s="163" t="s">
        <v>32</v>
      </c>
      <c r="D118" s="163"/>
      <c r="E118" s="164"/>
      <c r="F118" s="83"/>
      <c r="G118" s="83"/>
      <c r="H118" s="83"/>
      <c r="I118" s="164"/>
      <c r="J118" s="162">
        <f t="shared" ref="J118:L123" si="32">J119</f>
        <v>2.2999999999999998</v>
      </c>
      <c r="K118" s="162">
        <f t="shared" si="32"/>
        <v>2.2999999999999998</v>
      </c>
      <c r="L118" s="162">
        <f t="shared" si="32"/>
        <v>2.2999999999999998</v>
      </c>
    </row>
    <row r="119" spans="1:15">
      <c r="A119" s="68" t="s">
        <v>63</v>
      </c>
      <c r="B119" s="65">
        <v>918</v>
      </c>
      <c r="C119" s="83">
        <v>13</v>
      </c>
      <c r="D119" s="83" t="s">
        <v>17</v>
      </c>
      <c r="E119" s="84"/>
      <c r="F119" s="83"/>
      <c r="G119" s="83"/>
      <c r="H119" s="83"/>
      <c r="I119" s="164"/>
      <c r="J119" s="162">
        <f t="shared" si="32"/>
        <v>2.2999999999999998</v>
      </c>
      <c r="K119" s="162">
        <f t="shared" si="32"/>
        <v>2.2999999999999998</v>
      </c>
      <c r="L119" s="162">
        <f t="shared" si="32"/>
        <v>2.2999999999999998</v>
      </c>
    </row>
    <row r="120" spans="1:15" ht="31.5">
      <c r="A120" s="104" t="s">
        <v>142</v>
      </c>
      <c r="B120" s="65">
        <v>918</v>
      </c>
      <c r="C120" s="7" t="s">
        <v>32</v>
      </c>
      <c r="D120" s="7" t="s">
        <v>17</v>
      </c>
      <c r="E120" s="6">
        <v>89</v>
      </c>
      <c r="F120" s="6"/>
      <c r="G120" s="7"/>
      <c r="H120" s="7"/>
      <c r="I120" s="98"/>
      <c r="J120" s="72">
        <f t="shared" si="32"/>
        <v>2.2999999999999998</v>
      </c>
      <c r="K120" s="72">
        <f t="shared" si="32"/>
        <v>2.2999999999999998</v>
      </c>
      <c r="L120" s="72">
        <f t="shared" si="32"/>
        <v>2.2999999999999998</v>
      </c>
    </row>
    <row r="121" spans="1:15" ht="47.25">
      <c r="A121" s="105" t="s">
        <v>143</v>
      </c>
      <c r="B121" s="65">
        <v>918</v>
      </c>
      <c r="C121" s="7" t="s">
        <v>32</v>
      </c>
      <c r="D121" s="7" t="s">
        <v>17</v>
      </c>
      <c r="E121" s="6">
        <v>89</v>
      </c>
      <c r="F121" s="6">
        <v>1</v>
      </c>
      <c r="G121" s="7"/>
      <c r="H121" s="7"/>
      <c r="I121" s="98"/>
      <c r="J121" s="72">
        <f t="shared" si="32"/>
        <v>2.2999999999999998</v>
      </c>
      <c r="K121" s="72">
        <f t="shared" si="32"/>
        <v>2.2999999999999998</v>
      </c>
      <c r="L121" s="72">
        <f t="shared" si="32"/>
        <v>2.2999999999999998</v>
      </c>
    </row>
    <row r="122" spans="1:15">
      <c r="A122" s="73" t="s">
        <v>64</v>
      </c>
      <c r="B122" s="65">
        <v>918</v>
      </c>
      <c r="C122" s="7">
        <v>13</v>
      </c>
      <c r="D122" s="7" t="s">
        <v>17</v>
      </c>
      <c r="E122" s="85">
        <v>89</v>
      </c>
      <c r="F122" s="7">
        <v>1</v>
      </c>
      <c r="G122" s="7" t="s">
        <v>37</v>
      </c>
      <c r="H122" s="7">
        <v>41240</v>
      </c>
      <c r="I122" s="98"/>
      <c r="J122" s="77">
        <f t="shared" si="32"/>
        <v>2.2999999999999998</v>
      </c>
      <c r="K122" s="77">
        <f t="shared" si="32"/>
        <v>2.2999999999999998</v>
      </c>
      <c r="L122" s="77">
        <f t="shared" si="32"/>
        <v>2.2999999999999998</v>
      </c>
    </row>
    <row r="123" spans="1:15">
      <c r="A123" s="73" t="s">
        <v>99</v>
      </c>
      <c r="B123" s="65">
        <v>918</v>
      </c>
      <c r="C123" s="7">
        <v>13</v>
      </c>
      <c r="D123" s="7" t="s">
        <v>17</v>
      </c>
      <c r="E123" s="85">
        <v>89</v>
      </c>
      <c r="F123" s="7">
        <v>1</v>
      </c>
      <c r="G123" s="7" t="s">
        <v>37</v>
      </c>
      <c r="H123" s="7" t="s">
        <v>69</v>
      </c>
      <c r="I123" s="98" t="s">
        <v>100</v>
      </c>
      <c r="J123" s="77">
        <f t="shared" si="32"/>
        <v>2.2999999999999998</v>
      </c>
      <c r="K123" s="77">
        <f t="shared" si="32"/>
        <v>2.2999999999999998</v>
      </c>
      <c r="L123" s="77">
        <f t="shared" si="32"/>
        <v>2.2999999999999998</v>
      </c>
    </row>
    <row r="124" spans="1:15">
      <c r="A124" s="78" t="s">
        <v>65</v>
      </c>
      <c r="B124" s="65">
        <v>918</v>
      </c>
      <c r="C124" s="7">
        <v>13</v>
      </c>
      <c r="D124" s="7" t="s">
        <v>17</v>
      </c>
      <c r="E124" s="85">
        <v>89</v>
      </c>
      <c r="F124" s="7">
        <v>1</v>
      </c>
      <c r="G124" s="7" t="s">
        <v>37</v>
      </c>
      <c r="H124" s="7">
        <v>41240</v>
      </c>
      <c r="I124" s="98">
        <v>730</v>
      </c>
      <c r="J124" s="77">
        <v>2.2999999999999998</v>
      </c>
      <c r="K124" s="77">
        <v>2.2999999999999998</v>
      </c>
      <c r="L124" s="77">
        <v>2.2999999999999998</v>
      </c>
    </row>
    <row r="125" spans="1:15" s="54" customFormat="1">
      <c r="A125" s="165" t="s">
        <v>166</v>
      </c>
      <c r="B125" s="65">
        <v>918</v>
      </c>
      <c r="C125" s="83" t="s">
        <v>167</v>
      </c>
      <c r="D125" s="83"/>
      <c r="E125" s="84"/>
      <c r="F125" s="83"/>
      <c r="G125" s="83"/>
      <c r="H125" s="83"/>
      <c r="I125" s="164"/>
      <c r="J125" s="88"/>
      <c r="K125" s="88">
        <f t="shared" ref="K125:L128" si="33">K126</f>
        <v>16.3</v>
      </c>
      <c r="L125" s="88">
        <f t="shared" si="33"/>
        <v>33.1</v>
      </c>
      <c r="M125" s="206"/>
      <c r="N125" s="213"/>
      <c r="O125" s="213"/>
    </row>
    <row r="126" spans="1:15" s="54" customFormat="1">
      <c r="A126" s="78" t="s">
        <v>166</v>
      </c>
      <c r="B126" s="65">
        <v>918</v>
      </c>
      <c r="C126" s="7" t="s">
        <v>167</v>
      </c>
      <c r="D126" s="7">
        <v>99</v>
      </c>
      <c r="E126" s="85"/>
      <c r="F126" s="7"/>
      <c r="G126" s="7"/>
      <c r="H126" s="7"/>
      <c r="I126" s="98"/>
      <c r="J126" s="35"/>
      <c r="K126" s="35">
        <f t="shared" si="33"/>
        <v>16.3</v>
      </c>
      <c r="L126" s="35">
        <f t="shared" si="33"/>
        <v>33.1</v>
      </c>
      <c r="M126" s="206"/>
      <c r="N126" s="213"/>
      <c r="O126" s="213"/>
    </row>
    <row r="127" spans="1:15" s="54" customFormat="1" ht="31.5">
      <c r="A127" s="70" t="s">
        <v>142</v>
      </c>
      <c r="B127" s="65">
        <v>918</v>
      </c>
      <c r="C127" s="7" t="s">
        <v>167</v>
      </c>
      <c r="D127" s="7">
        <v>99</v>
      </c>
      <c r="E127" s="7" t="s">
        <v>49</v>
      </c>
      <c r="F127" s="7" t="s">
        <v>35</v>
      </c>
      <c r="G127" s="7"/>
      <c r="H127" s="7"/>
      <c r="I127" s="98"/>
      <c r="J127" s="35"/>
      <c r="K127" s="35">
        <f t="shared" si="33"/>
        <v>16.3</v>
      </c>
      <c r="L127" s="35">
        <f t="shared" si="33"/>
        <v>33.1</v>
      </c>
      <c r="M127" s="206"/>
      <c r="N127" s="213"/>
      <c r="O127" s="213"/>
    </row>
    <row r="128" spans="1:15" s="54" customFormat="1" ht="47.25">
      <c r="A128" s="70" t="s">
        <v>143</v>
      </c>
      <c r="B128" s="65">
        <v>918</v>
      </c>
      <c r="C128" s="7" t="s">
        <v>167</v>
      </c>
      <c r="D128" s="7">
        <v>99</v>
      </c>
      <c r="E128" s="7" t="s">
        <v>49</v>
      </c>
      <c r="F128" s="7" t="s">
        <v>24</v>
      </c>
      <c r="G128" s="7"/>
      <c r="H128" s="7"/>
      <c r="I128" s="98"/>
      <c r="J128" s="35"/>
      <c r="K128" s="35">
        <f t="shared" si="33"/>
        <v>16.3</v>
      </c>
      <c r="L128" s="35">
        <f t="shared" si="33"/>
        <v>33.1</v>
      </c>
      <c r="M128" s="206"/>
      <c r="N128" s="213"/>
      <c r="O128" s="213"/>
    </row>
    <row r="129" spans="1:15" s="54" customFormat="1">
      <c r="A129" s="78" t="s">
        <v>244</v>
      </c>
      <c r="B129" s="65">
        <v>918</v>
      </c>
      <c r="C129" s="7" t="s">
        <v>167</v>
      </c>
      <c r="D129" s="7">
        <v>99</v>
      </c>
      <c r="E129" s="7" t="s">
        <v>49</v>
      </c>
      <c r="F129" s="7" t="s">
        <v>24</v>
      </c>
      <c r="G129" s="7" t="s">
        <v>37</v>
      </c>
      <c r="H129" s="7" t="s">
        <v>168</v>
      </c>
      <c r="I129" s="7"/>
      <c r="J129" s="34"/>
      <c r="K129" s="143">
        <f>K131</f>
        <v>16.3</v>
      </c>
      <c r="L129" s="143">
        <f>L131</f>
        <v>33.1</v>
      </c>
      <c r="M129" s="206"/>
      <c r="N129" s="213"/>
      <c r="O129" s="213"/>
    </row>
    <row r="130" spans="1:15" s="54" customFormat="1">
      <c r="A130" s="78" t="s">
        <v>114</v>
      </c>
      <c r="B130" s="65">
        <v>918</v>
      </c>
      <c r="C130" s="7" t="s">
        <v>167</v>
      </c>
      <c r="D130" s="7">
        <v>99</v>
      </c>
      <c r="E130" s="7" t="s">
        <v>49</v>
      </c>
      <c r="F130" s="7" t="s">
        <v>24</v>
      </c>
      <c r="G130" s="7" t="s">
        <v>37</v>
      </c>
      <c r="H130" s="7" t="s">
        <v>168</v>
      </c>
      <c r="I130" s="7" t="s">
        <v>115</v>
      </c>
      <c r="J130" s="34"/>
      <c r="K130" s="143">
        <f>K131</f>
        <v>16.3</v>
      </c>
      <c r="L130" s="143">
        <f>L131</f>
        <v>33.1</v>
      </c>
      <c r="M130" s="206"/>
      <c r="N130" s="213"/>
      <c r="O130" s="213"/>
    </row>
    <row r="131" spans="1:15" s="54" customFormat="1">
      <c r="A131" s="78" t="s">
        <v>48</v>
      </c>
      <c r="B131" s="65">
        <v>918</v>
      </c>
      <c r="C131" s="7" t="s">
        <v>167</v>
      </c>
      <c r="D131" s="7" t="s">
        <v>167</v>
      </c>
      <c r="E131" s="7" t="s">
        <v>49</v>
      </c>
      <c r="F131" s="7" t="s">
        <v>24</v>
      </c>
      <c r="G131" s="7" t="s">
        <v>37</v>
      </c>
      <c r="H131" s="7" t="s">
        <v>168</v>
      </c>
      <c r="I131" s="7" t="s">
        <v>50</v>
      </c>
      <c r="J131" s="34"/>
      <c r="K131" s="143">
        <v>16.3</v>
      </c>
      <c r="L131" s="143">
        <v>33.1</v>
      </c>
      <c r="M131" s="206"/>
      <c r="N131" s="213"/>
      <c r="O131" s="213"/>
    </row>
  </sheetData>
  <autoFilter ref="A6:L131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1">
    <cfRule type="expression" dxfId="76" priority="84" stopIfTrue="1">
      <formula>$C41=""</formula>
    </cfRule>
    <cfRule type="expression" dxfId="75" priority="85" stopIfTrue="1">
      <formula>$D41&lt;&gt;""</formula>
    </cfRule>
  </conditionalFormatting>
  <conditionalFormatting sqref="A41">
    <cfRule type="expression" dxfId="74" priority="81" stopIfTrue="1">
      <formula>$F41=""</formula>
    </cfRule>
    <cfRule type="expression" dxfId="73" priority="82" stopIfTrue="1">
      <formula>#REF!&lt;&gt;""</formula>
    </cfRule>
    <cfRule type="expression" dxfId="72" priority="83" stopIfTrue="1">
      <formula>AND($G41="",$F41&lt;&gt;"")</formula>
    </cfRule>
  </conditionalFormatting>
  <conditionalFormatting sqref="F41">
    <cfRule type="expression" dxfId="71" priority="79" stopIfTrue="1">
      <formula>$C41=""</formula>
    </cfRule>
    <cfRule type="expression" dxfId="70" priority="80" stopIfTrue="1">
      <formula>$D41&lt;&gt;""</formula>
    </cfRule>
  </conditionalFormatting>
  <conditionalFormatting sqref="F102:F103">
    <cfRule type="expression" dxfId="69" priority="66" stopIfTrue="1">
      <formula>$C102=""</formula>
    </cfRule>
    <cfRule type="expression" dxfId="68" priority="67" stopIfTrue="1">
      <formula>$D102&lt;&gt;""</formula>
    </cfRule>
  </conditionalFormatting>
  <conditionalFormatting sqref="G102:G104">
    <cfRule type="expression" dxfId="67" priority="64" stopIfTrue="1">
      <formula>$C102=""</formula>
    </cfRule>
    <cfRule type="expression" dxfId="66" priority="65" stopIfTrue="1">
      <formula>$D102&lt;&gt;""</formula>
    </cfRule>
  </conditionalFormatting>
  <conditionalFormatting sqref="A105 A108">
    <cfRule type="expression" dxfId="65" priority="61" stopIfTrue="1">
      <formula>$F105=""</formula>
    </cfRule>
    <cfRule type="expression" dxfId="64" priority="63" stopIfTrue="1">
      <formula>AND($G105="",$F105&lt;&gt;"")</formula>
    </cfRule>
  </conditionalFormatting>
  <conditionalFormatting sqref="A108">
    <cfRule type="expression" dxfId="63" priority="45" stopIfTrue="1">
      <formula>$F108=""</formula>
    </cfRule>
    <cfRule type="expression" dxfId="62" priority="47" stopIfTrue="1">
      <formula>AND($G108="",$F108&lt;&gt;"")</formula>
    </cfRule>
  </conditionalFormatting>
  <conditionalFormatting sqref="F102:F103">
    <cfRule type="expression" dxfId="61" priority="43" stopIfTrue="1">
      <formula>$C102=""</formula>
    </cfRule>
    <cfRule type="expression" dxfId="60" priority="44" stopIfTrue="1">
      <formula>$D102&lt;&gt;""</formula>
    </cfRule>
  </conditionalFormatting>
  <conditionalFormatting sqref="G102:G104">
    <cfRule type="expression" dxfId="59" priority="41" stopIfTrue="1">
      <formula>$C102=""</formula>
    </cfRule>
    <cfRule type="expression" dxfId="58" priority="42" stopIfTrue="1">
      <formula>$D102&lt;&gt;""</formula>
    </cfRule>
  </conditionalFormatting>
  <conditionalFormatting sqref="A41">
    <cfRule type="expression" dxfId="57" priority="38" stopIfTrue="1">
      <formula>$F41=""</formula>
    </cfRule>
    <cfRule type="expression" dxfId="56" priority="39" stopIfTrue="1">
      <formula>#REF!&lt;&gt;""</formula>
    </cfRule>
    <cfRule type="expression" dxfId="55" priority="40" stopIfTrue="1">
      <formula>AND($G41="",$F41&lt;&gt;"")</formula>
    </cfRule>
  </conditionalFormatting>
  <conditionalFormatting sqref="G41">
    <cfRule type="expression" dxfId="54" priority="36" stopIfTrue="1">
      <formula>$C41=""</formula>
    </cfRule>
    <cfRule type="expression" dxfId="53" priority="37" stopIfTrue="1">
      <formula>$D41&lt;&gt;""</formula>
    </cfRule>
  </conditionalFormatting>
  <conditionalFormatting sqref="F41">
    <cfRule type="expression" dxfId="52" priority="34" stopIfTrue="1">
      <formula>$C41=""</formula>
    </cfRule>
    <cfRule type="expression" dxfId="51" priority="35" stopIfTrue="1">
      <formula>$D41&lt;&gt;""</formula>
    </cfRule>
  </conditionalFormatting>
  <conditionalFormatting sqref="A38">
    <cfRule type="expression" dxfId="50" priority="10" stopIfTrue="1">
      <formula>$F38=""</formula>
    </cfRule>
    <cfRule type="expression" dxfId="49" priority="11" stopIfTrue="1">
      <formula>#REF!&lt;&gt;""</formula>
    </cfRule>
    <cfRule type="expression" dxfId="48" priority="12" stopIfTrue="1">
      <formula>AND($G38="",$F38&lt;&gt;"")</formula>
    </cfRule>
  </conditionalFormatting>
  <conditionalFormatting sqref="A38">
    <cfRule type="expression" dxfId="47" priority="7" stopIfTrue="1">
      <formula>$F38=""</formula>
    </cfRule>
    <cfRule type="expression" dxfId="46" priority="8" stopIfTrue="1">
      <formula>#REF!&lt;&gt;""</formula>
    </cfRule>
    <cfRule type="expression" dxfId="45" priority="9" stopIfTrue="1">
      <formula>AND($G38="",$F38&lt;&gt;"")</formula>
    </cfRule>
  </conditionalFormatting>
  <conditionalFormatting sqref="A47">
    <cfRule type="expression" dxfId="44" priority="4" stopIfTrue="1">
      <formula>$F47=""</formula>
    </cfRule>
    <cfRule type="expression" dxfId="43" priority="5" stopIfTrue="1">
      <formula>$H47&lt;&gt;""</formula>
    </cfRule>
    <cfRule type="expression" dxfId="42" priority="6" stopIfTrue="1">
      <formula>AND($G47="",$F47&lt;&gt;"")</formula>
    </cfRule>
  </conditionalFormatting>
  <conditionalFormatting sqref="C47">
    <cfRule type="expression" dxfId="41" priority="1" stopIfTrue="1">
      <formula>$F47=""</formula>
    </cfRule>
    <cfRule type="expression" dxfId="40" priority="2" stopIfTrue="1">
      <formula>#REF!&lt;&gt;""</formula>
    </cfRule>
    <cfRule type="expression" dxfId="39" priority="3" stopIfTrue="1">
      <formula>AND($G47="",$F47&lt;&gt;"")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A105 A108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30"/>
  <sheetViews>
    <sheetView view="pageBreakPreview" zoomScaleNormal="75" zoomScaleSheetLayoutView="100" workbookViewId="0">
      <selection activeCell="I31" sqref="I31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4"/>
      <c r="D1" s="214"/>
      <c r="E1" s="214"/>
      <c r="G1" s="17"/>
      <c r="H1" s="17"/>
      <c r="I1" s="214" t="s">
        <v>217</v>
      </c>
      <c r="J1" s="214"/>
      <c r="K1" s="214"/>
      <c r="L1" s="17"/>
      <c r="M1" s="17"/>
    </row>
    <row r="2" spans="1:13" ht="78.75" customHeight="1">
      <c r="A2" s="223" t="s">
        <v>218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</row>
    <row r="3" spans="1:13" ht="18.75" customHeight="1">
      <c r="A3" s="157"/>
      <c r="B3" s="157"/>
      <c r="C3" s="157"/>
      <c r="D3" s="157"/>
      <c r="E3" s="157"/>
      <c r="F3" s="157"/>
      <c r="G3" s="157"/>
      <c r="H3" s="157"/>
      <c r="I3" s="157"/>
      <c r="J3" s="157"/>
      <c r="K3" s="169" t="s">
        <v>194</v>
      </c>
    </row>
    <row r="4" spans="1:13" ht="16.5" customHeight="1">
      <c r="A4" s="224" t="s">
        <v>13</v>
      </c>
      <c r="B4" s="224" t="s">
        <v>14</v>
      </c>
      <c r="C4" s="224" t="s">
        <v>190</v>
      </c>
      <c r="D4" s="224" t="s">
        <v>191</v>
      </c>
      <c r="E4" s="224"/>
      <c r="F4" s="224"/>
      <c r="G4" s="224"/>
      <c r="H4" s="224" t="s">
        <v>192</v>
      </c>
      <c r="I4" s="224" t="s">
        <v>66</v>
      </c>
      <c r="J4" s="224"/>
      <c r="K4" s="224"/>
    </row>
    <row r="5" spans="1:13" ht="21.75" customHeight="1">
      <c r="A5" s="222" t="s">
        <v>193</v>
      </c>
      <c r="B5" s="222" t="s">
        <v>193</v>
      </c>
      <c r="C5" s="222" t="s">
        <v>193</v>
      </c>
      <c r="D5" s="222" t="s">
        <v>193</v>
      </c>
      <c r="E5" s="222"/>
      <c r="F5" s="222"/>
      <c r="G5" s="222"/>
      <c r="H5" s="222" t="s">
        <v>193</v>
      </c>
      <c r="I5" s="174" t="s">
        <v>171</v>
      </c>
      <c r="J5" s="174" t="s">
        <v>188</v>
      </c>
      <c r="K5" s="174" t="s">
        <v>200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I8+I59+I74+I89+I110+I117+I68</f>
        <v>2394.4271799999997</v>
      </c>
      <c r="J7" s="63">
        <f>J8+J59+J74+J89+J110+J117+J128+J68</f>
        <v>1130.3</v>
      </c>
      <c r="K7" s="63">
        <f>K8+K59+K74+K89+K110+K117+K128</f>
        <v>1153.9999999999998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2">
        <f>I9+I18+I40+I46</f>
        <v>1437.0582299999999</v>
      </c>
      <c r="J8" s="162">
        <f>J9+J18+J40+J46</f>
        <v>448.8</v>
      </c>
      <c r="K8" s="162">
        <f>K9+K18+K40+K46</f>
        <v>386.20000000000005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2">
        <f t="shared" ref="I9:K13" si="0">I10</f>
        <v>501.39099999999996</v>
      </c>
      <c r="J9" s="162">
        <f t="shared" si="0"/>
        <v>157.5</v>
      </c>
      <c r="K9" s="162">
        <f t="shared" si="0"/>
        <v>134.30000000000001</v>
      </c>
    </row>
    <row r="10" spans="1:13">
      <c r="A10" s="70" t="s">
        <v>145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501.39099999999996</v>
      </c>
      <c r="J10" s="72">
        <f t="shared" si="0"/>
        <v>157.5</v>
      </c>
      <c r="K10" s="72">
        <f t="shared" si="0"/>
        <v>134.30000000000001</v>
      </c>
    </row>
    <row r="11" spans="1:13">
      <c r="A11" s="73" t="s">
        <v>141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501.39099999999996</v>
      </c>
      <c r="J11" s="72">
        <f t="shared" si="0"/>
        <v>157.5</v>
      </c>
      <c r="K11" s="72">
        <f t="shared" si="0"/>
        <v>134.30000000000001</v>
      </c>
    </row>
    <row r="12" spans="1:13">
      <c r="A12" s="74" t="s">
        <v>120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271.39099999999996</v>
      </c>
      <c r="J12" s="72">
        <f t="shared" si="0"/>
        <v>157.5</v>
      </c>
      <c r="K12" s="72">
        <f t="shared" si="0"/>
        <v>134.30000000000001</v>
      </c>
    </row>
    <row r="13" spans="1:13" ht="63">
      <c r="A13" s="74" t="s">
        <v>110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112</v>
      </c>
      <c r="I13" s="72">
        <f t="shared" si="0"/>
        <v>271.39099999999996</v>
      </c>
      <c r="J13" s="72">
        <f t="shared" si="0"/>
        <v>157.5</v>
      </c>
      <c r="K13" s="72">
        <f t="shared" si="0"/>
        <v>134.30000000000001</v>
      </c>
    </row>
    <row r="14" spans="1:13" ht="36" customHeight="1">
      <c r="A14" s="74" t="s">
        <v>111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113</v>
      </c>
      <c r="I14" s="72">
        <f>'Прил 2'!J15</f>
        <v>271.39099999999996</v>
      </c>
      <c r="J14" s="72">
        <f>'Прил 2'!K15</f>
        <v>157.5</v>
      </c>
      <c r="K14" s="72">
        <f>'Прил 2'!L15</f>
        <v>134.30000000000001</v>
      </c>
    </row>
    <row r="15" spans="1:13" ht="36" customHeight="1">
      <c r="A15" s="8" t="s">
        <v>211</v>
      </c>
      <c r="B15" s="176" t="s">
        <v>17</v>
      </c>
      <c r="C15" s="176" t="s">
        <v>28</v>
      </c>
      <c r="D15" s="176" t="s">
        <v>34</v>
      </c>
      <c r="E15" s="176" t="s">
        <v>24</v>
      </c>
      <c r="F15" s="176" t="s">
        <v>37</v>
      </c>
      <c r="G15" s="176" t="s">
        <v>212</v>
      </c>
      <c r="H15" s="177"/>
      <c r="I15" s="72">
        <f>I16</f>
        <v>230</v>
      </c>
      <c r="J15" s="72">
        <f t="shared" ref="J15:K16" si="1">J16</f>
        <v>0</v>
      </c>
      <c r="K15" s="72">
        <f t="shared" si="1"/>
        <v>0</v>
      </c>
    </row>
    <row r="16" spans="1:13" ht="36" customHeight="1">
      <c r="A16" s="178" t="s">
        <v>110</v>
      </c>
      <c r="B16" s="176" t="s">
        <v>17</v>
      </c>
      <c r="C16" s="176" t="s">
        <v>28</v>
      </c>
      <c r="D16" s="176" t="s">
        <v>34</v>
      </c>
      <c r="E16" s="176" t="s">
        <v>24</v>
      </c>
      <c r="F16" s="176" t="s">
        <v>37</v>
      </c>
      <c r="G16" s="176" t="s">
        <v>212</v>
      </c>
      <c r="H16" s="177" t="s">
        <v>112</v>
      </c>
      <c r="I16" s="72">
        <f>I17</f>
        <v>230</v>
      </c>
      <c r="J16" s="72">
        <f t="shared" si="1"/>
        <v>0</v>
      </c>
      <c r="K16" s="72">
        <f t="shared" si="1"/>
        <v>0</v>
      </c>
    </row>
    <row r="17" spans="1:12" ht="36" customHeight="1">
      <c r="A17" s="178" t="s">
        <v>111</v>
      </c>
      <c r="B17" s="176" t="s">
        <v>17</v>
      </c>
      <c r="C17" s="176" t="s">
        <v>28</v>
      </c>
      <c r="D17" s="176" t="s">
        <v>34</v>
      </c>
      <c r="E17" s="176" t="s">
        <v>24</v>
      </c>
      <c r="F17" s="176" t="s">
        <v>37</v>
      </c>
      <c r="G17" s="176" t="s">
        <v>212</v>
      </c>
      <c r="H17" s="177" t="s">
        <v>113</v>
      </c>
      <c r="I17" s="72">
        <f>'Прил 2'!J18</f>
        <v>230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67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2">
        <f>I19+I35</f>
        <v>927.6672299999999</v>
      </c>
      <c r="J18" s="162">
        <f>J19+J35</f>
        <v>283.8</v>
      </c>
      <c r="K18" s="162">
        <f>K19+K35</f>
        <v>244.9</v>
      </c>
    </row>
    <row r="19" spans="1:12">
      <c r="A19" s="70" t="s">
        <v>145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927.36722999999995</v>
      </c>
      <c r="J19" s="72">
        <f>J20</f>
        <v>283.5</v>
      </c>
      <c r="K19" s="72">
        <f>K20</f>
        <v>244.6</v>
      </c>
    </row>
    <row r="20" spans="1:12" ht="31.5">
      <c r="A20" s="70" t="s">
        <v>146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I21+I24+I30</f>
        <v>927.36722999999995</v>
      </c>
      <c r="J20" s="72">
        <f t="shared" ref="J20:K20" si="2">J21+J24</f>
        <v>283.5</v>
      </c>
      <c r="K20" s="72">
        <f t="shared" si="2"/>
        <v>244.6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302.91822999999999</v>
      </c>
      <c r="J21" s="72">
        <f t="shared" si="3"/>
        <v>220.4</v>
      </c>
      <c r="K21" s="72">
        <f t="shared" si="3"/>
        <v>190.2</v>
      </c>
    </row>
    <row r="22" spans="1:12" ht="63">
      <c r="A22" s="74" t="s">
        <v>110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112</v>
      </c>
      <c r="I22" s="72">
        <f t="shared" si="3"/>
        <v>302.91822999999999</v>
      </c>
      <c r="J22" s="72">
        <f t="shared" si="3"/>
        <v>220.4</v>
      </c>
      <c r="K22" s="72">
        <f t="shared" si="3"/>
        <v>190.2</v>
      </c>
    </row>
    <row r="23" spans="1:12" ht="31.5">
      <c r="A23" s="74" t="s">
        <v>111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113</v>
      </c>
      <c r="I23" s="72">
        <f>'Прил 2'!J24</f>
        <v>302.91822999999999</v>
      </c>
      <c r="J23" s="72">
        <f>'Прил 2'!K24</f>
        <v>220.4</v>
      </c>
      <c r="K23" s="72">
        <f>'Прил 2'!L24</f>
        <v>190.2</v>
      </c>
    </row>
    <row r="24" spans="1:12" s="58" customFormat="1">
      <c r="A24" s="73" t="s">
        <v>169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42</v>
      </c>
      <c r="H24" s="71"/>
      <c r="I24" s="72">
        <f>I25+I27</f>
        <v>189.5</v>
      </c>
      <c r="J24" s="72">
        <f>J25+J27</f>
        <v>63.099999999999994</v>
      </c>
      <c r="K24" s="72">
        <f>K25+K27</f>
        <v>54.400000000000006</v>
      </c>
      <c r="L24" s="76"/>
    </row>
    <row r="25" spans="1:12" s="36" customFormat="1" ht="31.5">
      <c r="A25" s="73" t="s">
        <v>106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42</v>
      </c>
      <c r="H25" s="71" t="s">
        <v>108</v>
      </c>
      <c r="I25" s="33">
        <f t="shared" ref="I25:K25" si="4">I26</f>
        <v>159.5</v>
      </c>
      <c r="J25" s="33">
        <f t="shared" si="4"/>
        <v>37.299999999999997</v>
      </c>
      <c r="K25" s="33">
        <f t="shared" si="4"/>
        <v>28.6</v>
      </c>
      <c r="L25" s="59"/>
    </row>
    <row r="26" spans="1:12" s="36" customFormat="1" ht="31.5">
      <c r="A26" s="73" t="s">
        <v>107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42</v>
      </c>
      <c r="H26" s="6" t="s">
        <v>109</v>
      </c>
      <c r="I26" s="77">
        <f>'Прил 2'!J27</f>
        <v>159.5</v>
      </c>
      <c r="J26" s="77">
        <f>'Прил 2'!K27</f>
        <v>37.299999999999997</v>
      </c>
      <c r="K26" s="77">
        <f>'Прил 2'!L27</f>
        <v>28.6</v>
      </c>
      <c r="L26" s="59"/>
    </row>
    <row r="27" spans="1:12" s="36" customFormat="1">
      <c r="A27" s="78" t="s">
        <v>114</v>
      </c>
      <c r="B27" s="6" t="s">
        <v>17</v>
      </c>
      <c r="C27" s="6" t="s">
        <v>18</v>
      </c>
      <c r="D27" s="7" t="s">
        <v>118</v>
      </c>
      <c r="E27" s="7" t="s">
        <v>25</v>
      </c>
      <c r="F27" s="7" t="s">
        <v>37</v>
      </c>
      <c r="G27" s="7" t="s">
        <v>42</v>
      </c>
      <c r="H27" s="79" t="s">
        <v>115</v>
      </c>
      <c r="I27" s="77">
        <f>I29+I28</f>
        <v>30</v>
      </c>
      <c r="J27" s="77">
        <f>J29</f>
        <v>25.8</v>
      </c>
      <c r="K27" s="77">
        <f>K29</f>
        <v>25.8</v>
      </c>
      <c r="L27" s="59" t="s">
        <v>26</v>
      </c>
    </row>
    <row r="28" spans="1:12" s="36" customFormat="1">
      <c r="A28" s="78" t="s">
        <v>245</v>
      </c>
      <c r="B28" s="6" t="s">
        <v>17</v>
      </c>
      <c r="C28" s="6" t="s">
        <v>18</v>
      </c>
      <c r="D28" s="7" t="s">
        <v>34</v>
      </c>
      <c r="E28" s="7" t="s">
        <v>25</v>
      </c>
      <c r="F28" s="7" t="s">
        <v>37</v>
      </c>
      <c r="G28" s="7" t="s">
        <v>42</v>
      </c>
      <c r="H28" s="79" t="s">
        <v>246</v>
      </c>
      <c r="I28" s="77">
        <f>'Прил 2'!J29</f>
        <v>1</v>
      </c>
      <c r="J28" s="77">
        <f>'Прил 2'!K29</f>
        <v>0</v>
      </c>
      <c r="K28" s="77">
        <f>'Прил 2'!L29</f>
        <v>0</v>
      </c>
      <c r="L28" s="59"/>
    </row>
    <row r="29" spans="1:12" s="36" customFormat="1">
      <c r="A29" s="78" t="s">
        <v>117</v>
      </c>
      <c r="B29" s="6" t="s">
        <v>17</v>
      </c>
      <c r="C29" s="6" t="s">
        <v>18</v>
      </c>
      <c r="D29" s="6">
        <v>66</v>
      </c>
      <c r="E29" s="7" t="s">
        <v>25</v>
      </c>
      <c r="F29" s="7" t="s">
        <v>37</v>
      </c>
      <c r="G29" s="7" t="s">
        <v>42</v>
      </c>
      <c r="H29" s="79" t="s">
        <v>119</v>
      </c>
      <c r="I29" s="77">
        <f>'Прил 2'!J30</f>
        <v>29</v>
      </c>
      <c r="J29" s="77">
        <f>'Прил 2'!K30</f>
        <v>25.8</v>
      </c>
      <c r="K29" s="77">
        <f>'Прил 2'!L30</f>
        <v>25.8</v>
      </c>
      <c r="L29" s="59"/>
    </row>
    <row r="30" spans="1:12" s="36" customFormat="1" ht="47.25">
      <c r="A30" s="8" t="s">
        <v>211</v>
      </c>
      <c r="B30" s="179" t="s">
        <v>17</v>
      </c>
      <c r="C30" s="179" t="s">
        <v>18</v>
      </c>
      <c r="D30" s="177" t="s">
        <v>34</v>
      </c>
      <c r="E30" s="176" t="s">
        <v>25</v>
      </c>
      <c r="F30" s="176" t="s">
        <v>37</v>
      </c>
      <c r="G30" s="176" t="s">
        <v>212</v>
      </c>
      <c r="H30" s="180"/>
      <c r="I30" s="77">
        <f>I31+I33</f>
        <v>434.94899999999996</v>
      </c>
      <c r="J30" s="77">
        <f t="shared" ref="J30:K31" si="5">J31</f>
        <v>0</v>
      </c>
      <c r="K30" s="77">
        <f t="shared" si="5"/>
        <v>0</v>
      </c>
      <c r="L30" s="59"/>
    </row>
    <row r="31" spans="1:12" s="36" customFormat="1" ht="63">
      <c r="A31" s="178" t="s">
        <v>110</v>
      </c>
      <c r="B31" s="179" t="s">
        <v>17</v>
      </c>
      <c r="C31" s="179" t="s">
        <v>18</v>
      </c>
      <c r="D31" s="177" t="s">
        <v>34</v>
      </c>
      <c r="E31" s="176" t="s">
        <v>25</v>
      </c>
      <c r="F31" s="176" t="s">
        <v>37</v>
      </c>
      <c r="G31" s="176" t="s">
        <v>212</v>
      </c>
      <c r="H31" s="180" t="s">
        <v>112</v>
      </c>
      <c r="I31" s="77">
        <f>I32</f>
        <v>428.94899999999996</v>
      </c>
      <c r="J31" s="77">
        <f t="shared" si="5"/>
        <v>0</v>
      </c>
      <c r="K31" s="77">
        <f t="shared" si="5"/>
        <v>0</v>
      </c>
      <c r="L31" s="59"/>
    </row>
    <row r="32" spans="1:12" s="36" customFormat="1" ht="31.5">
      <c r="A32" s="178" t="s">
        <v>111</v>
      </c>
      <c r="B32" s="179" t="s">
        <v>17</v>
      </c>
      <c r="C32" s="179" t="s">
        <v>18</v>
      </c>
      <c r="D32" s="177" t="s">
        <v>34</v>
      </c>
      <c r="E32" s="176" t="s">
        <v>25</v>
      </c>
      <c r="F32" s="176" t="s">
        <v>37</v>
      </c>
      <c r="G32" s="176" t="s">
        <v>212</v>
      </c>
      <c r="H32" s="180" t="s">
        <v>113</v>
      </c>
      <c r="I32" s="77">
        <f>'Прил 2'!J33</f>
        <v>428.94899999999996</v>
      </c>
      <c r="J32" s="77">
        <f>'Прил 2'!K33</f>
        <v>0</v>
      </c>
      <c r="K32" s="77">
        <f>'Прил 2'!L33</f>
        <v>0</v>
      </c>
      <c r="L32" s="59"/>
    </row>
    <row r="33" spans="1:12" s="36" customFormat="1">
      <c r="A33" s="78" t="s">
        <v>114</v>
      </c>
      <c r="B33" s="179" t="s">
        <v>17</v>
      </c>
      <c r="C33" s="179" t="s">
        <v>18</v>
      </c>
      <c r="D33" s="177" t="s">
        <v>34</v>
      </c>
      <c r="E33" s="176" t="s">
        <v>25</v>
      </c>
      <c r="F33" s="176" t="s">
        <v>37</v>
      </c>
      <c r="G33" s="176" t="s">
        <v>212</v>
      </c>
      <c r="H33" s="180" t="s">
        <v>115</v>
      </c>
      <c r="I33" s="77">
        <f>I34</f>
        <v>6</v>
      </c>
      <c r="J33" s="77">
        <f t="shared" ref="J33:K33" si="6">J34</f>
        <v>0</v>
      </c>
      <c r="K33" s="77">
        <f t="shared" si="6"/>
        <v>0</v>
      </c>
      <c r="L33" s="59"/>
    </row>
    <row r="34" spans="1:12" s="36" customFormat="1">
      <c r="A34" s="78" t="s">
        <v>117</v>
      </c>
      <c r="B34" s="179" t="s">
        <v>17</v>
      </c>
      <c r="C34" s="179" t="s">
        <v>18</v>
      </c>
      <c r="D34" s="177" t="s">
        <v>34</v>
      </c>
      <c r="E34" s="176" t="s">
        <v>25</v>
      </c>
      <c r="F34" s="176" t="s">
        <v>37</v>
      </c>
      <c r="G34" s="176" t="s">
        <v>212</v>
      </c>
      <c r="H34" s="180" t="s">
        <v>119</v>
      </c>
      <c r="I34" s="77">
        <f>'Прил 2'!J35</f>
        <v>6</v>
      </c>
      <c r="J34" s="77">
        <f>'Прил 2'!K35</f>
        <v>0</v>
      </c>
      <c r="K34" s="77">
        <f>'Прил 2'!L35</f>
        <v>0</v>
      </c>
      <c r="L34" s="59"/>
    </row>
    <row r="35" spans="1:12" s="81" customFormat="1" ht="47.25">
      <c r="A35" s="70" t="s">
        <v>142</v>
      </c>
      <c r="B35" s="6" t="s">
        <v>17</v>
      </c>
      <c r="C35" s="6" t="s">
        <v>18</v>
      </c>
      <c r="D35" s="71">
        <v>89</v>
      </c>
      <c r="E35" s="7"/>
      <c r="F35" s="7"/>
      <c r="G35" s="7"/>
      <c r="H35" s="80"/>
      <c r="I35" s="77">
        <f>I36</f>
        <v>0.3</v>
      </c>
      <c r="J35" s="77">
        <f t="shared" ref="J35:K38" si="7">J36</f>
        <v>0.3</v>
      </c>
      <c r="K35" s="77">
        <f t="shared" si="7"/>
        <v>0.3</v>
      </c>
      <c r="L35" s="76"/>
    </row>
    <row r="36" spans="1:12" s="81" customFormat="1" ht="47.25">
      <c r="A36" s="70" t="s">
        <v>143</v>
      </c>
      <c r="B36" s="6" t="s">
        <v>17</v>
      </c>
      <c r="C36" s="6" t="s">
        <v>18</v>
      </c>
      <c r="D36" s="71">
        <v>89</v>
      </c>
      <c r="E36" s="7" t="s">
        <v>24</v>
      </c>
      <c r="F36" s="7"/>
      <c r="G36" s="7"/>
      <c r="H36" s="80"/>
      <c r="I36" s="33">
        <f>I37</f>
        <v>0.3</v>
      </c>
      <c r="J36" s="33">
        <f t="shared" si="7"/>
        <v>0.3</v>
      </c>
      <c r="K36" s="33">
        <f t="shared" si="7"/>
        <v>0.3</v>
      </c>
      <c r="L36" s="76"/>
    </row>
    <row r="37" spans="1:12" ht="85.9" customHeight="1">
      <c r="A37" s="82" t="s">
        <v>144</v>
      </c>
      <c r="B37" s="6" t="s">
        <v>17</v>
      </c>
      <c r="C37" s="6" t="s">
        <v>18</v>
      </c>
      <c r="D37" s="71">
        <v>89</v>
      </c>
      <c r="E37" s="7" t="s">
        <v>24</v>
      </c>
      <c r="F37" s="7" t="s">
        <v>37</v>
      </c>
      <c r="G37" s="7" t="s">
        <v>44</v>
      </c>
      <c r="H37" s="80"/>
      <c r="I37" s="33">
        <f>I38</f>
        <v>0.3</v>
      </c>
      <c r="J37" s="33">
        <f t="shared" si="7"/>
        <v>0.3</v>
      </c>
      <c r="K37" s="33">
        <f t="shared" si="7"/>
        <v>0.3</v>
      </c>
    </row>
    <row r="38" spans="1:12" ht="31.5">
      <c r="A38" s="73" t="s">
        <v>106</v>
      </c>
      <c r="B38" s="6" t="s">
        <v>17</v>
      </c>
      <c r="C38" s="6" t="s">
        <v>18</v>
      </c>
      <c r="D38" s="71" t="s">
        <v>49</v>
      </c>
      <c r="E38" s="6" t="s">
        <v>24</v>
      </c>
      <c r="F38" s="7" t="s">
        <v>37</v>
      </c>
      <c r="G38" s="7" t="s">
        <v>44</v>
      </c>
      <c r="H38" s="80" t="s">
        <v>108</v>
      </c>
      <c r="I38" s="33">
        <f>I39</f>
        <v>0.3</v>
      </c>
      <c r="J38" s="33">
        <f t="shared" si="7"/>
        <v>0.3</v>
      </c>
      <c r="K38" s="33">
        <f t="shared" si="7"/>
        <v>0.3</v>
      </c>
    </row>
    <row r="39" spans="1:12" ht="31.5">
      <c r="A39" s="73" t="s">
        <v>107</v>
      </c>
      <c r="B39" s="6" t="s">
        <v>17</v>
      </c>
      <c r="C39" s="6" t="s">
        <v>18</v>
      </c>
      <c r="D39" s="71" t="s">
        <v>49</v>
      </c>
      <c r="E39" s="7" t="s">
        <v>24</v>
      </c>
      <c r="F39" s="7" t="s">
        <v>37</v>
      </c>
      <c r="G39" s="7" t="s">
        <v>44</v>
      </c>
      <c r="H39" s="80" t="s">
        <v>109</v>
      </c>
      <c r="I39" s="33">
        <f>'Прил 2'!J40</f>
        <v>0.3</v>
      </c>
      <c r="J39" s="33">
        <f>'Прил 2'!K40</f>
        <v>0.3</v>
      </c>
      <c r="K39" s="33">
        <f>'Прил 2'!L40</f>
        <v>0.3</v>
      </c>
    </row>
    <row r="40" spans="1:12">
      <c r="A40" s="68" t="s">
        <v>45</v>
      </c>
      <c r="B40" s="83" t="s">
        <v>17</v>
      </c>
      <c r="C40" s="83" t="s">
        <v>46</v>
      </c>
      <c r="D40" s="83"/>
      <c r="E40" s="161"/>
      <c r="F40" s="161"/>
      <c r="G40" s="84"/>
      <c r="H40" s="84"/>
      <c r="I40" s="167">
        <f>I41</f>
        <v>5</v>
      </c>
      <c r="J40" s="167">
        <f t="shared" ref="J40:K44" si="8">J41</f>
        <v>5</v>
      </c>
      <c r="K40" s="167">
        <f t="shared" si="8"/>
        <v>5</v>
      </c>
    </row>
    <row r="41" spans="1:12" ht="47.25">
      <c r="A41" s="70" t="s">
        <v>142</v>
      </c>
      <c r="B41" s="7" t="s">
        <v>17</v>
      </c>
      <c r="C41" s="7" t="s">
        <v>46</v>
      </c>
      <c r="D41" s="71">
        <v>89</v>
      </c>
      <c r="E41" s="7"/>
      <c r="F41" s="7"/>
      <c r="G41" s="85"/>
      <c r="H41" s="85"/>
      <c r="I41" s="33">
        <f>I42</f>
        <v>5</v>
      </c>
      <c r="J41" s="33">
        <f t="shared" si="8"/>
        <v>5</v>
      </c>
      <c r="K41" s="33">
        <f t="shared" si="8"/>
        <v>5</v>
      </c>
      <c r="L41" s="76"/>
    </row>
    <row r="42" spans="1:12" s="36" customFormat="1" ht="47.25">
      <c r="A42" s="70" t="s">
        <v>143</v>
      </c>
      <c r="B42" s="7" t="s">
        <v>17</v>
      </c>
      <c r="C42" s="7" t="s">
        <v>46</v>
      </c>
      <c r="D42" s="71">
        <v>89</v>
      </c>
      <c r="E42" s="7" t="s">
        <v>24</v>
      </c>
      <c r="F42" s="7"/>
      <c r="G42" s="85"/>
      <c r="H42" s="85"/>
      <c r="I42" s="33">
        <f>I43</f>
        <v>5</v>
      </c>
      <c r="J42" s="33">
        <f t="shared" si="8"/>
        <v>5</v>
      </c>
      <c r="K42" s="33">
        <f t="shared" si="8"/>
        <v>5</v>
      </c>
      <c r="L42" s="76"/>
    </row>
    <row r="43" spans="1:12" s="36" customFormat="1" ht="31.5">
      <c r="A43" s="73" t="s">
        <v>116</v>
      </c>
      <c r="B43" s="7" t="s">
        <v>17</v>
      </c>
      <c r="C43" s="7" t="s">
        <v>46</v>
      </c>
      <c r="D43" s="71">
        <v>89</v>
      </c>
      <c r="E43" s="7" t="s">
        <v>24</v>
      </c>
      <c r="F43" s="7" t="s">
        <v>37</v>
      </c>
      <c r="G43" s="7" t="s">
        <v>47</v>
      </c>
      <c r="H43" s="85"/>
      <c r="I43" s="33">
        <f>I44</f>
        <v>5</v>
      </c>
      <c r="J43" s="33">
        <f t="shared" si="8"/>
        <v>5</v>
      </c>
      <c r="K43" s="33">
        <f t="shared" si="8"/>
        <v>5</v>
      </c>
      <c r="L43" s="59"/>
    </row>
    <row r="44" spans="1:12" s="86" customFormat="1">
      <c r="A44" s="78" t="s">
        <v>114</v>
      </c>
      <c r="B44" s="7" t="s">
        <v>17</v>
      </c>
      <c r="C44" s="7" t="s">
        <v>46</v>
      </c>
      <c r="D44" s="71">
        <v>89</v>
      </c>
      <c r="E44" s="7" t="s">
        <v>24</v>
      </c>
      <c r="F44" s="7" t="s">
        <v>37</v>
      </c>
      <c r="G44" s="7" t="s">
        <v>47</v>
      </c>
      <c r="H44" s="85" t="s">
        <v>115</v>
      </c>
      <c r="I44" s="33">
        <f>I45</f>
        <v>5</v>
      </c>
      <c r="J44" s="33">
        <f t="shared" si="8"/>
        <v>5</v>
      </c>
      <c r="K44" s="33">
        <f t="shared" si="8"/>
        <v>5</v>
      </c>
      <c r="L44" s="59"/>
    </row>
    <row r="45" spans="1:12" s="36" customFormat="1">
      <c r="A45" s="73" t="s">
        <v>48</v>
      </c>
      <c r="B45" s="7" t="s">
        <v>17</v>
      </c>
      <c r="C45" s="7" t="s">
        <v>46</v>
      </c>
      <c r="D45" s="7" t="s">
        <v>49</v>
      </c>
      <c r="E45" s="7" t="s">
        <v>24</v>
      </c>
      <c r="F45" s="7" t="s">
        <v>37</v>
      </c>
      <c r="G45" s="7" t="s">
        <v>47</v>
      </c>
      <c r="H45" s="85" t="s">
        <v>50</v>
      </c>
      <c r="I45" s="33">
        <f>'Прил 2'!J46</f>
        <v>5</v>
      </c>
      <c r="J45" s="33">
        <f>'Прил 2'!K46</f>
        <v>5</v>
      </c>
      <c r="K45" s="33">
        <f>'Прил 2'!L46</f>
        <v>5</v>
      </c>
      <c r="L45" s="59"/>
    </row>
    <row r="46" spans="1:12" s="36" customFormat="1">
      <c r="A46" s="73" t="s">
        <v>232</v>
      </c>
      <c r="B46" s="87" t="s">
        <v>17</v>
      </c>
      <c r="C46" s="83" t="s">
        <v>32</v>
      </c>
      <c r="D46" s="7"/>
      <c r="E46" s="7"/>
      <c r="F46" s="7"/>
      <c r="G46" s="7"/>
      <c r="H46" s="85"/>
      <c r="I46" s="167">
        <f>I47+I55+I51</f>
        <v>3</v>
      </c>
      <c r="J46" s="167">
        <f t="shared" ref="J46:K46" si="9">J47+J55+J51</f>
        <v>2.5</v>
      </c>
      <c r="K46" s="167">
        <f t="shared" si="9"/>
        <v>2</v>
      </c>
      <c r="L46" s="59"/>
    </row>
    <row r="47" spans="1:12" s="36" customFormat="1" ht="31.5">
      <c r="A47" s="73" t="s">
        <v>228</v>
      </c>
      <c r="B47" s="6" t="s">
        <v>17</v>
      </c>
      <c r="C47" s="6" t="s">
        <v>32</v>
      </c>
      <c r="D47" s="6" t="s">
        <v>229</v>
      </c>
      <c r="E47" s="6"/>
      <c r="F47" s="6"/>
      <c r="G47" s="6"/>
      <c r="H47" s="6"/>
      <c r="I47" s="33">
        <f>I48</f>
        <v>0.5</v>
      </c>
      <c r="J47" s="33">
        <f t="shared" ref="J47:K49" si="10">J48</f>
        <v>0</v>
      </c>
      <c r="K47" s="33">
        <f t="shared" si="10"/>
        <v>0</v>
      </c>
      <c r="L47" s="59"/>
    </row>
    <row r="48" spans="1:12" s="36" customFormat="1">
      <c r="A48" s="73" t="s">
        <v>230</v>
      </c>
      <c r="B48" s="6" t="s">
        <v>17</v>
      </c>
      <c r="C48" s="6" t="s">
        <v>32</v>
      </c>
      <c r="D48" s="6" t="s">
        <v>229</v>
      </c>
      <c r="E48" s="6" t="s">
        <v>35</v>
      </c>
      <c r="F48" s="6" t="s">
        <v>37</v>
      </c>
      <c r="G48" s="6" t="s">
        <v>231</v>
      </c>
      <c r="H48" s="6"/>
      <c r="I48" s="33">
        <f>I49</f>
        <v>0.5</v>
      </c>
      <c r="J48" s="33">
        <f t="shared" si="10"/>
        <v>0</v>
      </c>
      <c r="K48" s="33">
        <f t="shared" si="10"/>
        <v>0</v>
      </c>
      <c r="L48" s="59"/>
    </row>
    <row r="49" spans="1:12" s="36" customFormat="1" ht="31.5">
      <c r="A49" s="73" t="s">
        <v>106</v>
      </c>
      <c r="B49" s="6" t="s">
        <v>17</v>
      </c>
      <c r="C49" s="6" t="s">
        <v>32</v>
      </c>
      <c r="D49" s="6" t="s">
        <v>229</v>
      </c>
      <c r="E49" s="6" t="s">
        <v>35</v>
      </c>
      <c r="F49" s="6" t="s">
        <v>37</v>
      </c>
      <c r="G49" s="6" t="s">
        <v>231</v>
      </c>
      <c r="H49" s="6" t="s">
        <v>108</v>
      </c>
      <c r="I49" s="33">
        <f>I50</f>
        <v>0.5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>
      <c r="A50" s="73" t="s">
        <v>107</v>
      </c>
      <c r="B50" s="6" t="s">
        <v>17</v>
      </c>
      <c r="C50" s="6" t="s">
        <v>32</v>
      </c>
      <c r="D50" s="6" t="s">
        <v>229</v>
      </c>
      <c r="E50" s="6" t="s">
        <v>35</v>
      </c>
      <c r="F50" s="6" t="s">
        <v>37</v>
      </c>
      <c r="G50" s="6" t="s">
        <v>231</v>
      </c>
      <c r="H50" s="6" t="s">
        <v>109</v>
      </c>
      <c r="I50" s="33">
        <f>'Прил 2'!J51</f>
        <v>0.5</v>
      </c>
      <c r="J50" s="33">
        <f>'Прил 2'!K51</f>
        <v>0</v>
      </c>
      <c r="K50" s="33">
        <f>'Прил 2'!L51</f>
        <v>0</v>
      </c>
      <c r="L50" s="59"/>
    </row>
    <row r="51" spans="1:12" s="36" customFormat="1" ht="47.25">
      <c r="A51" s="73" t="s">
        <v>241</v>
      </c>
      <c r="B51" s="7" t="s">
        <v>17</v>
      </c>
      <c r="C51" s="7" t="s">
        <v>32</v>
      </c>
      <c r="D51" s="85" t="s">
        <v>46</v>
      </c>
      <c r="E51" s="7"/>
      <c r="F51" s="7"/>
      <c r="G51" s="7"/>
      <c r="H51" s="98"/>
      <c r="I51" s="33">
        <f>I52</f>
        <v>2</v>
      </c>
      <c r="J51" s="33">
        <f t="shared" ref="J51:K53" si="11">J52</f>
        <v>2</v>
      </c>
      <c r="K51" s="33">
        <f t="shared" si="11"/>
        <v>2</v>
      </c>
      <c r="L51" s="59"/>
    </row>
    <row r="52" spans="1:12" s="36" customFormat="1">
      <c r="A52" s="73" t="s">
        <v>239</v>
      </c>
      <c r="B52" s="7" t="s">
        <v>17</v>
      </c>
      <c r="C52" s="7" t="s">
        <v>32</v>
      </c>
      <c r="D52" s="85" t="s">
        <v>46</v>
      </c>
      <c r="E52" s="7" t="s">
        <v>35</v>
      </c>
      <c r="F52" s="7" t="s">
        <v>37</v>
      </c>
      <c r="G52" s="7" t="s">
        <v>240</v>
      </c>
      <c r="H52" s="98"/>
      <c r="I52" s="33">
        <f>I53</f>
        <v>2</v>
      </c>
      <c r="J52" s="33">
        <f t="shared" si="11"/>
        <v>2</v>
      </c>
      <c r="K52" s="33">
        <f t="shared" si="11"/>
        <v>2</v>
      </c>
      <c r="L52" s="59"/>
    </row>
    <row r="53" spans="1:12" s="36" customFormat="1" ht="31.5">
      <c r="A53" s="73" t="s">
        <v>106</v>
      </c>
      <c r="B53" s="7" t="s">
        <v>17</v>
      </c>
      <c r="C53" s="7" t="s">
        <v>32</v>
      </c>
      <c r="D53" s="85" t="s">
        <v>46</v>
      </c>
      <c r="E53" s="7" t="s">
        <v>35</v>
      </c>
      <c r="F53" s="7" t="s">
        <v>37</v>
      </c>
      <c r="G53" s="7" t="s">
        <v>240</v>
      </c>
      <c r="H53" s="98" t="s">
        <v>108</v>
      </c>
      <c r="I53" s="33">
        <f>I54</f>
        <v>2</v>
      </c>
      <c r="J53" s="33">
        <f t="shared" si="11"/>
        <v>2</v>
      </c>
      <c r="K53" s="33">
        <f t="shared" si="11"/>
        <v>2</v>
      </c>
      <c r="L53" s="59"/>
    </row>
    <row r="54" spans="1:12" s="36" customFormat="1" ht="31.5">
      <c r="A54" s="73" t="s">
        <v>107</v>
      </c>
      <c r="B54" s="7" t="s">
        <v>17</v>
      </c>
      <c r="C54" s="7" t="s">
        <v>32</v>
      </c>
      <c r="D54" s="85" t="s">
        <v>46</v>
      </c>
      <c r="E54" s="7" t="s">
        <v>35</v>
      </c>
      <c r="F54" s="7" t="s">
        <v>37</v>
      </c>
      <c r="G54" s="7" t="s">
        <v>240</v>
      </c>
      <c r="H54" s="98" t="s">
        <v>109</v>
      </c>
      <c r="I54" s="33">
        <f>'Прил 2'!J55</f>
        <v>2</v>
      </c>
      <c r="J54" s="33">
        <f>'Прил 2'!K55</f>
        <v>2</v>
      </c>
      <c r="K54" s="33">
        <f>'Прил 2'!L55</f>
        <v>2</v>
      </c>
      <c r="L54" s="59"/>
    </row>
    <row r="55" spans="1:12" s="36" customFormat="1" ht="31.5">
      <c r="A55" s="73" t="s">
        <v>233</v>
      </c>
      <c r="B55" s="6" t="s">
        <v>17</v>
      </c>
      <c r="C55" s="6" t="s">
        <v>32</v>
      </c>
      <c r="D55" s="85" t="s">
        <v>234</v>
      </c>
      <c r="E55" s="7"/>
      <c r="F55" s="7"/>
      <c r="G55" s="7"/>
      <c r="H55" s="98"/>
      <c r="I55" s="33">
        <f>I56</f>
        <v>0.5</v>
      </c>
      <c r="J55" s="33">
        <f t="shared" ref="J55:K57" si="12">J56</f>
        <v>0.5</v>
      </c>
      <c r="K55" s="33">
        <f t="shared" si="12"/>
        <v>0</v>
      </c>
      <c r="L55" s="59"/>
    </row>
    <row r="56" spans="1:12" s="36" customFormat="1">
      <c r="A56" s="73" t="s">
        <v>235</v>
      </c>
      <c r="B56" s="6" t="s">
        <v>17</v>
      </c>
      <c r="C56" s="6" t="s">
        <v>32</v>
      </c>
      <c r="D56" s="85" t="s">
        <v>234</v>
      </c>
      <c r="E56" s="7" t="s">
        <v>35</v>
      </c>
      <c r="F56" s="7" t="s">
        <v>35</v>
      </c>
      <c r="G56" s="7" t="s">
        <v>236</v>
      </c>
      <c r="H56" s="98"/>
      <c r="I56" s="33">
        <f>I57</f>
        <v>0.5</v>
      </c>
      <c r="J56" s="33">
        <f t="shared" si="12"/>
        <v>0.5</v>
      </c>
      <c r="K56" s="33">
        <f t="shared" si="12"/>
        <v>0</v>
      </c>
      <c r="L56" s="59"/>
    </row>
    <row r="57" spans="1:12" s="36" customFormat="1" ht="31.5">
      <c r="A57" s="73" t="s">
        <v>106</v>
      </c>
      <c r="B57" s="6" t="s">
        <v>17</v>
      </c>
      <c r="C57" s="6" t="s">
        <v>32</v>
      </c>
      <c r="D57" s="6" t="s">
        <v>234</v>
      </c>
      <c r="E57" s="6" t="s">
        <v>35</v>
      </c>
      <c r="F57" s="6" t="s">
        <v>37</v>
      </c>
      <c r="G57" s="6" t="s">
        <v>236</v>
      </c>
      <c r="H57" s="6" t="s">
        <v>108</v>
      </c>
      <c r="I57" s="33">
        <f>I58</f>
        <v>0.5</v>
      </c>
      <c r="J57" s="33">
        <f t="shared" si="12"/>
        <v>0.5</v>
      </c>
      <c r="K57" s="33">
        <f t="shared" si="12"/>
        <v>0</v>
      </c>
      <c r="L57" s="59"/>
    </row>
    <row r="58" spans="1:12" s="36" customFormat="1" ht="31.5">
      <c r="A58" s="73" t="s">
        <v>107</v>
      </c>
      <c r="B58" s="6" t="s">
        <v>17</v>
      </c>
      <c r="C58" s="6" t="s">
        <v>32</v>
      </c>
      <c r="D58" s="6" t="s">
        <v>234</v>
      </c>
      <c r="E58" s="6" t="s">
        <v>35</v>
      </c>
      <c r="F58" s="6" t="s">
        <v>37</v>
      </c>
      <c r="G58" s="6" t="s">
        <v>236</v>
      </c>
      <c r="H58" s="6" t="s">
        <v>109</v>
      </c>
      <c r="I58" s="33">
        <f>'Прил 2'!J59</f>
        <v>0.5</v>
      </c>
      <c r="J58" s="33">
        <f>'Прил 2'!K59</f>
        <v>0.5</v>
      </c>
      <c r="K58" s="33">
        <f>'Прил 2'!L59</f>
        <v>0</v>
      </c>
      <c r="L58" s="59"/>
    </row>
    <row r="59" spans="1:12">
      <c r="A59" s="68" t="s">
        <v>51</v>
      </c>
      <c r="B59" s="83" t="s">
        <v>28</v>
      </c>
      <c r="C59" s="83"/>
      <c r="D59" s="84"/>
      <c r="E59" s="83"/>
      <c r="F59" s="83"/>
      <c r="G59" s="83"/>
      <c r="H59" s="164"/>
      <c r="I59" s="88">
        <f>I60</f>
        <v>109.3</v>
      </c>
      <c r="J59" s="88">
        <f t="shared" ref="J59:K62" si="13">J60</f>
        <v>114.4</v>
      </c>
      <c r="K59" s="88">
        <f t="shared" si="13"/>
        <v>118.7</v>
      </c>
    </row>
    <row r="60" spans="1:12">
      <c r="A60" s="75" t="s">
        <v>52</v>
      </c>
      <c r="B60" s="166" t="s">
        <v>28</v>
      </c>
      <c r="C60" s="166" t="s">
        <v>29</v>
      </c>
      <c r="D60" s="69"/>
      <c r="E60" s="66"/>
      <c r="F60" s="66"/>
      <c r="G60" s="66"/>
      <c r="H60" s="89"/>
      <c r="I60" s="88">
        <f>I61</f>
        <v>109.3</v>
      </c>
      <c r="J60" s="88">
        <f t="shared" si="13"/>
        <v>114.4</v>
      </c>
      <c r="K60" s="88">
        <f t="shared" si="13"/>
        <v>118.7</v>
      </c>
    </row>
    <row r="61" spans="1:12" ht="47.25">
      <c r="A61" s="70" t="s">
        <v>142</v>
      </c>
      <c r="B61" s="79" t="s">
        <v>28</v>
      </c>
      <c r="C61" s="79" t="s">
        <v>29</v>
      </c>
      <c r="D61" s="6">
        <v>89</v>
      </c>
      <c r="E61" s="6"/>
      <c r="F61" s="6"/>
      <c r="G61" s="6"/>
      <c r="H61" s="90"/>
      <c r="I61" s="35">
        <f>I62</f>
        <v>109.3</v>
      </c>
      <c r="J61" s="35">
        <f t="shared" si="13"/>
        <v>114.4</v>
      </c>
      <c r="K61" s="35">
        <f t="shared" si="13"/>
        <v>118.7</v>
      </c>
      <c r="L61" s="76"/>
    </row>
    <row r="62" spans="1:12" ht="47.25">
      <c r="A62" s="70" t="s">
        <v>143</v>
      </c>
      <c r="B62" s="79" t="s">
        <v>28</v>
      </c>
      <c r="C62" s="79" t="s">
        <v>29</v>
      </c>
      <c r="D62" s="6">
        <v>89</v>
      </c>
      <c r="E62" s="6">
        <v>1</v>
      </c>
      <c r="F62" s="6"/>
      <c r="G62" s="6"/>
      <c r="H62" s="90"/>
      <c r="I62" s="35">
        <f>I63</f>
        <v>109.3</v>
      </c>
      <c r="J62" s="35">
        <f t="shared" si="13"/>
        <v>114.4</v>
      </c>
      <c r="K62" s="35">
        <f t="shared" si="13"/>
        <v>118.7</v>
      </c>
      <c r="L62" s="76"/>
    </row>
    <row r="63" spans="1:12" ht="47.25">
      <c r="A63" s="91" t="s">
        <v>176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/>
      <c r="I63" s="35">
        <f>I64+I66</f>
        <v>109.3</v>
      </c>
      <c r="J63" s="35">
        <f>J64+J66</f>
        <v>114.4</v>
      </c>
      <c r="K63" s="35">
        <f>K64+K66</f>
        <v>118.7</v>
      </c>
    </row>
    <row r="64" spans="1:12" ht="63">
      <c r="A64" s="74" t="s">
        <v>110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 t="s">
        <v>53</v>
      </c>
      <c r="H64" s="90" t="s">
        <v>112</v>
      </c>
      <c r="I64" s="35">
        <f>I65</f>
        <v>105.3</v>
      </c>
      <c r="J64" s="35">
        <f>J65</f>
        <v>110.4</v>
      </c>
      <c r="K64" s="35">
        <f>K65</f>
        <v>114.7</v>
      </c>
    </row>
    <row r="65" spans="1:12" ht="31.5">
      <c r="A65" s="74" t="s">
        <v>111</v>
      </c>
      <c r="B65" s="79" t="s">
        <v>28</v>
      </c>
      <c r="C65" s="79" t="s">
        <v>29</v>
      </c>
      <c r="D65" s="92">
        <v>89</v>
      </c>
      <c r="E65" s="6">
        <v>1</v>
      </c>
      <c r="F65" s="6" t="s">
        <v>37</v>
      </c>
      <c r="G65" s="6" t="s">
        <v>53</v>
      </c>
      <c r="H65" s="90" t="s">
        <v>113</v>
      </c>
      <c r="I65" s="35">
        <f>'Прил 2'!J66</f>
        <v>105.3</v>
      </c>
      <c r="J65" s="35">
        <f>'Прил 2'!K66</f>
        <v>110.4</v>
      </c>
      <c r="K65" s="35">
        <f>'Прил 2'!L66</f>
        <v>114.7</v>
      </c>
    </row>
    <row r="66" spans="1:12" ht="31.5">
      <c r="A66" s="73" t="s">
        <v>106</v>
      </c>
      <c r="B66" s="79" t="s">
        <v>28</v>
      </c>
      <c r="C66" s="79" t="s">
        <v>29</v>
      </c>
      <c r="D66" s="92">
        <v>89</v>
      </c>
      <c r="E66" s="6">
        <v>1</v>
      </c>
      <c r="F66" s="6" t="s">
        <v>37</v>
      </c>
      <c r="G66" s="6">
        <v>51180</v>
      </c>
      <c r="H66" s="90" t="s">
        <v>108</v>
      </c>
      <c r="I66" s="35">
        <f t="shared" ref="I66:K66" si="14">I67</f>
        <v>4</v>
      </c>
      <c r="J66" s="35">
        <f t="shared" si="14"/>
        <v>4</v>
      </c>
      <c r="K66" s="35">
        <f t="shared" si="14"/>
        <v>4</v>
      </c>
    </row>
    <row r="67" spans="1:12" ht="31.5">
      <c r="A67" s="73" t="s">
        <v>107</v>
      </c>
      <c r="B67" s="79" t="s">
        <v>28</v>
      </c>
      <c r="C67" s="79" t="s">
        <v>29</v>
      </c>
      <c r="D67" s="92">
        <v>89</v>
      </c>
      <c r="E67" s="6">
        <v>1</v>
      </c>
      <c r="F67" s="6" t="s">
        <v>37</v>
      </c>
      <c r="G67" s="6">
        <v>51180</v>
      </c>
      <c r="H67" s="90" t="s">
        <v>109</v>
      </c>
      <c r="I67" s="35">
        <f>'Прил 2'!J68</f>
        <v>4</v>
      </c>
      <c r="J67" s="35">
        <f>'Прил 2'!K68</f>
        <v>4</v>
      </c>
      <c r="K67" s="35">
        <f>'Прил 2'!L68</f>
        <v>4</v>
      </c>
    </row>
    <row r="68" spans="1:12">
      <c r="A68" s="68" t="s">
        <v>221</v>
      </c>
      <c r="B68" s="166" t="s">
        <v>29</v>
      </c>
      <c r="C68" s="166"/>
      <c r="D68" s="66"/>
      <c r="E68" s="6"/>
      <c r="F68" s="6"/>
      <c r="G68" s="6"/>
      <c r="H68" s="90"/>
      <c r="I68" s="88">
        <f>I69</f>
        <v>0.5</v>
      </c>
      <c r="J68" s="88">
        <f t="shared" ref="J68:K72" si="15">J69</f>
        <v>0.5</v>
      </c>
      <c r="K68" s="88">
        <f t="shared" si="15"/>
        <v>0</v>
      </c>
    </row>
    <row r="69" spans="1:12" ht="31.5">
      <c r="A69" s="68" t="s">
        <v>222</v>
      </c>
      <c r="B69" s="166" t="s">
        <v>29</v>
      </c>
      <c r="C69" s="166" t="s">
        <v>223</v>
      </c>
      <c r="D69" s="66"/>
      <c r="E69" s="6"/>
      <c r="F69" s="6"/>
      <c r="G69" s="6"/>
      <c r="H69" s="90"/>
      <c r="I69" s="88">
        <f>I70</f>
        <v>0.5</v>
      </c>
      <c r="J69" s="88">
        <f t="shared" si="15"/>
        <v>0.5</v>
      </c>
      <c r="K69" s="88">
        <f t="shared" si="15"/>
        <v>0</v>
      </c>
    </row>
    <row r="70" spans="1:12" ht="31.5">
      <c r="A70" s="189" t="s">
        <v>224</v>
      </c>
      <c r="B70" s="190" t="s">
        <v>29</v>
      </c>
      <c r="C70" s="190" t="s">
        <v>223</v>
      </c>
      <c r="D70" s="6" t="s">
        <v>225</v>
      </c>
      <c r="E70" s="6"/>
      <c r="F70" s="6"/>
      <c r="G70" s="6"/>
      <c r="H70" s="90"/>
      <c r="I70" s="35">
        <f>I71</f>
        <v>0.5</v>
      </c>
      <c r="J70" s="35">
        <f t="shared" si="15"/>
        <v>0.5</v>
      </c>
      <c r="K70" s="35">
        <f t="shared" si="15"/>
        <v>0</v>
      </c>
    </row>
    <row r="71" spans="1:12" ht="31.5">
      <c r="A71" s="73" t="s">
        <v>226</v>
      </c>
      <c r="B71" s="79" t="s">
        <v>29</v>
      </c>
      <c r="C71" s="79" t="s">
        <v>223</v>
      </c>
      <c r="D71" s="6" t="s">
        <v>225</v>
      </c>
      <c r="E71" s="6" t="s">
        <v>35</v>
      </c>
      <c r="F71" s="6" t="s">
        <v>37</v>
      </c>
      <c r="G71" s="6" t="s">
        <v>227</v>
      </c>
      <c r="H71" s="90"/>
      <c r="I71" s="35">
        <f>I72</f>
        <v>0.5</v>
      </c>
      <c r="J71" s="35">
        <f t="shared" si="15"/>
        <v>0.5</v>
      </c>
      <c r="K71" s="35">
        <f t="shared" si="15"/>
        <v>0</v>
      </c>
    </row>
    <row r="72" spans="1:12" ht="31.5">
      <c r="A72" s="73" t="s">
        <v>106</v>
      </c>
      <c r="B72" s="79" t="s">
        <v>29</v>
      </c>
      <c r="C72" s="79" t="s">
        <v>223</v>
      </c>
      <c r="D72" s="6" t="s">
        <v>225</v>
      </c>
      <c r="E72" s="6" t="s">
        <v>35</v>
      </c>
      <c r="F72" s="6" t="s">
        <v>37</v>
      </c>
      <c r="G72" s="6" t="s">
        <v>227</v>
      </c>
      <c r="H72" s="90" t="s">
        <v>108</v>
      </c>
      <c r="I72" s="35">
        <f>I73</f>
        <v>0.5</v>
      </c>
      <c r="J72" s="35">
        <f t="shared" si="15"/>
        <v>0.5</v>
      </c>
      <c r="K72" s="35">
        <f t="shared" si="15"/>
        <v>0</v>
      </c>
    </row>
    <row r="73" spans="1:12" ht="31.5">
      <c r="A73" s="73" t="s">
        <v>107</v>
      </c>
      <c r="B73" s="79" t="s">
        <v>29</v>
      </c>
      <c r="C73" s="79" t="s">
        <v>223</v>
      </c>
      <c r="D73" s="6" t="s">
        <v>225</v>
      </c>
      <c r="E73" s="6" t="s">
        <v>35</v>
      </c>
      <c r="F73" s="6" t="s">
        <v>37</v>
      </c>
      <c r="G73" s="6" t="s">
        <v>227</v>
      </c>
      <c r="H73" s="90" t="s">
        <v>109</v>
      </c>
      <c r="I73" s="35">
        <f>'Прил 2'!J74</f>
        <v>0.5</v>
      </c>
      <c r="J73" s="35">
        <f>'Прил 2'!K74</f>
        <v>0.5</v>
      </c>
      <c r="K73" s="35">
        <f>'Прил 2'!L74</f>
        <v>0</v>
      </c>
    </row>
    <row r="74" spans="1:12">
      <c r="A74" s="75" t="s">
        <v>54</v>
      </c>
      <c r="B74" s="166" t="s">
        <v>18</v>
      </c>
      <c r="C74" s="166"/>
      <c r="D74" s="66"/>
      <c r="E74" s="66"/>
      <c r="F74" s="66"/>
      <c r="G74" s="66"/>
      <c r="H74" s="66"/>
      <c r="I74" s="88">
        <f t="shared" ref="I74:K78" si="16">I75</f>
        <v>552.03717999999992</v>
      </c>
      <c r="J74" s="88">
        <f t="shared" si="16"/>
        <v>405.4</v>
      </c>
      <c r="K74" s="88">
        <f t="shared" si="16"/>
        <v>437.4</v>
      </c>
    </row>
    <row r="75" spans="1:12">
      <c r="A75" s="75" t="s">
        <v>55</v>
      </c>
      <c r="B75" s="66" t="s">
        <v>18</v>
      </c>
      <c r="C75" s="66" t="s">
        <v>30</v>
      </c>
      <c r="D75" s="168"/>
      <c r="E75" s="168"/>
      <c r="F75" s="168"/>
      <c r="G75" s="168"/>
      <c r="H75" s="66"/>
      <c r="I75" s="88">
        <f>I76+I80+I84</f>
        <v>552.03717999999992</v>
      </c>
      <c r="J75" s="88">
        <f t="shared" ref="J75:K75" si="17">J76+J80</f>
        <v>405.4</v>
      </c>
      <c r="K75" s="88">
        <f t="shared" si="17"/>
        <v>437.4</v>
      </c>
    </row>
    <row r="76" spans="1:12" ht="47.25">
      <c r="A76" s="104" t="s">
        <v>242</v>
      </c>
      <c r="B76" s="7" t="s">
        <v>18</v>
      </c>
      <c r="C76" s="7" t="s">
        <v>30</v>
      </c>
      <c r="D76" s="7" t="s">
        <v>32</v>
      </c>
      <c r="E76" s="7"/>
      <c r="F76" s="7"/>
      <c r="G76" s="7"/>
      <c r="H76" s="6"/>
      <c r="I76" s="35">
        <f>I77</f>
        <v>359.2</v>
      </c>
      <c r="J76" s="35">
        <f>J78</f>
        <v>328.4</v>
      </c>
      <c r="K76" s="35">
        <f>K78</f>
        <v>339.2</v>
      </c>
      <c r="L76" s="93"/>
    </row>
    <row r="77" spans="1:12" ht="173.25">
      <c r="A77" s="144" t="s">
        <v>187</v>
      </c>
      <c r="B77" s="7" t="s">
        <v>18</v>
      </c>
      <c r="C77" s="7" t="s">
        <v>30</v>
      </c>
      <c r="D77" s="7" t="s">
        <v>32</v>
      </c>
      <c r="E77" s="7" t="s">
        <v>35</v>
      </c>
      <c r="F77" s="7" t="s">
        <v>17</v>
      </c>
      <c r="G77" s="7" t="s">
        <v>56</v>
      </c>
      <c r="H77" s="6"/>
      <c r="I77" s="35">
        <f>I78</f>
        <v>359.2</v>
      </c>
      <c r="J77" s="35">
        <f t="shared" ref="J77:K77" si="18">J78</f>
        <v>328.4</v>
      </c>
      <c r="K77" s="35">
        <f t="shared" si="18"/>
        <v>339.2</v>
      </c>
      <c r="L77" s="93"/>
    </row>
    <row r="78" spans="1:12" ht="36" customHeight="1">
      <c r="A78" s="73" t="s">
        <v>106</v>
      </c>
      <c r="B78" s="7" t="s">
        <v>18</v>
      </c>
      <c r="C78" s="7" t="s">
        <v>30</v>
      </c>
      <c r="D78" s="7" t="s">
        <v>32</v>
      </c>
      <c r="E78" s="7" t="s">
        <v>35</v>
      </c>
      <c r="F78" s="7" t="s">
        <v>17</v>
      </c>
      <c r="G78" s="7" t="s">
        <v>56</v>
      </c>
      <c r="H78" s="6" t="s">
        <v>108</v>
      </c>
      <c r="I78" s="35">
        <f t="shared" si="16"/>
        <v>359.2</v>
      </c>
      <c r="J78" s="35">
        <f t="shared" si="16"/>
        <v>328.4</v>
      </c>
      <c r="K78" s="35">
        <f t="shared" si="16"/>
        <v>339.2</v>
      </c>
      <c r="L78" s="93"/>
    </row>
    <row r="79" spans="1:12" ht="31.5">
      <c r="A79" s="73" t="s">
        <v>107</v>
      </c>
      <c r="B79" s="7" t="s">
        <v>18</v>
      </c>
      <c r="C79" s="7" t="s">
        <v>30</v>
      </c>
      <c r="D79" s="7" t="s">
        <v>32</v>
      </c>
      <c r="E79" s="7" t="s">
        <v>35</v>
      </c>
      <c r="F79" s="7" t="s">
        <v>17</v>
      </c>
      <c r="G79" s="7" t="s">
        <v>56</v>
      </c>
      <c r="H79" s="6" t="s">
        <v>109</v>
      </c>
      <c r="I79" s="35">
        <f>'Прил 2'!J80</f>
        <v>359.2</v>
      </c>
      <c r="J79" s="35">
        <f>'Прил 2'!K80</f>
        <v>328.4</v>
      </c>
      <c r="K79" s="35">
        <f>'Прил 2'!L80</f>
        <v>339.2</v>
      </c>
    </row>
    <row r="80" spans="1:12" ht="78.75">
      <c r="A80" s="10" t="s">
        <v>243</v>
      </c>
      <c r="B80" s="6" t="s">
        <v>18</v>
      </c>
      <c r="C80" s="6" t="s">
        <v>30</v>
      </c>
      <c r="D80" s="6" t="s">
        <v>223</v>
      </c>
      <c r="E80" s="6"/>
      <c r="F80" s="6"/>
      <c r="G80" s="6"/>
      <c r="H80" s="6"/>
      <c r="I80" s="35">
        <f>I81</f>
        <v>66.599999999999994</v>
      </c>
      <c r="J80" s="35">
        <f t="shared" ref="J80:K82" si="19">J81</f>
        <v>77</v>
      </c>
      <c r="K80" s="35">
        <f t="shared" si="19"/>
        <v>98.2</v>
      </c>
    </row>
    <row r="81" spans="1:12" ht="173.25">
      <c r="A81" s="194" t="s">
        <v>187</v>
      </c>
      <c r="B81" s="7" t="s">
        <v>18</v>
      </c>
      <c r="C81" s="7" t="s">
        <v>30</v>
      </c>
      <c r="D81" s="7" t="s">
        <v>223</v>
      </c>
      <c r="E81" s="7" t="s">
        <v>35</v>
      </c>
      <c r="F81" s="7" t="s">
        <v>17</v>
      </c>
      <c r="G81" s="7" t="s">
        <v>56</v>
      </c>
      <c r="H81" s="6"/>
      <c r="I81" s="35">
        <f>I82</f>
        <v>66.599999999999994</v>
      </c>
      <c r="J81" s="35">
        <f t="shared" si="19"/>
        <v>77</v>
      </c>
      <c r="K81" s="35">
        <f t="shared" si="19"/>
        <v>98.2</v>
      </c>
    </row>
    <row r="82" spans="1:12" ht="31.5">
      <c r="A82" s="73" t="s">
        <v>106</v>
      </c>
      <c r="B82" s="7" t="s">
        <v>18</v>
      </c>
      <c r="C82" s="7" t="s">
        <v>30</v>
      </c>
      <c r="D82" s="7" t="s">
        <v>223</v>
      </c>
      <c r="E82" s="7" t="s">
        <v>35</v>
      </c>
      <c r="F82" s="7" t="s">
        <v>17</v>
      </c>
      <c r="G82" s="7" t="s">
        <v>56</v>
      </c>
      <c r="H82" s="6" t="s">
        <v>108</v>
      </c>
      <c r="I82" s="35">
        <f>I83</f>
        <v>66.599999999999994</v>
      </c>
      <c r="J82" s="35">
        <f t="shared" si="19"/>
        <v>77</v>
      </c>
      <c r="K82" s="35">
        <f t="shared" si="19"/>
        <v>98.2</v>
      </c>
    </row>
    <row r="83" spans="1:12" ht="31.5">
      <c r="A83" s="73" t="s">
        <v>107</v>
      </c>
      <c r="B83" s="7" t="s">
        <v>18</v>
      </c>
      <c r="C83" s="7" t="s">
        <v>30</v>
      </c>
      <c r="D83" s="7" t="s">
        <v>223</v>
      </c>
      <c r="E83" s="7" t="s">
        <v>35</v>
      </c>
      <c r="F83" s="7" t="s">
        <v>17</v>
      </c>
      <c r="G83" s="7" t="s">
        <v>56</v>
      </c>
      <c r="H83" s="6" t="s">
        <v>109</v>
      </c>
      <c r="I83" s="35">
        <f>'Прил 2'!J84</f>
        <v>66.599999999999994</v>
      </c>
      <c r="J83" s="35">
        <f>'Прил 2'!K84</f>
        <v>77</v>
      </c>
      <c r="K83" s="35">
        <f>'Прил 2'!L84</f>
        <v>98.2</v>
      </c>
    </row>
    <row r="84" spans="1:12" ht="47.25">
      <c r="A84" s="104" t="s">
        <v>142</v>
      </c>
      <c r="B84" s="7" t="s">
        <v>18</v>
      </c>
      <c r="C84" s="7" t="s">
        <v>30</v>
      </c>
      <c r="D84" s="7" t="s">
        <v>49</v>
      </c>
      <c r="E84" s="7"/>
      <c r="F84" s="7"/>
      <c r="G84" s="7"/>
      <c r="H84" s="6"/>
      <c r="I84" s="35">
        <f>I85</f>
        <v>126.23718</v>
      </c>
      <c r="J84" s="35">
        <f t="shared" ref="J84:K87" si="20">J85</f>
        <v>0</v>
      </c>
      <c r="K84" s="35">
        <f t="shared" si="20"/>
        <v>0</v>
      </c>
    </row>
    <row r="85" spans="1:12" ht="47.25">
      <c r="A85" s="105" t="s">
        <v>143</v>
      </c>
      <c r="B85" s="7" t="s">
        <v>18</v>
      </c>
      <c r="C85" s="7" t="s">
        <v>30</v>
      </c>
      <c r="D85" s="7" t="s">
        <v>49</v>
      </c>
      <c r="E85" s="7" t="s">
        <v>24</v>
      </c>
      <c r="F85" s="7"/>
      <c r="G85" s="7"/>
      <c r="H85" s="6"/>
      <c r="I85" s="35">
        <f>I86</f>
        <v>126.23718</v>
      </c>
      <c r="J85" s="35">
        <f t="shared" si="20"/>
        <v>0</v>
      </c>
      <c r="K85" s="35">
        <f t="shared" si="20"/>
        <v>0</v>
      </c>
    </row>
    <row r="86" spans="1:12" ht="31.5">
      <c r="A86" s="105" t="s">
        <v>248</v>
      </c>
      <c r="B86" s="7" t="s">
        <v>18</v>
      </c>
      <c r="C86" s="7" t="s">
        <v>30</v>
      </c>
      <c r="D86" s="7" t="s">
        <v>49</v>
      </c>
      <c r="E86" s="7" t="s">
        <v>24</v>
      </c>
      <c r="F86" s="7" t="s">
        <v>37</v>
      </c>
      <c r="G86" s="7" t="s">
        <v>247</v>
      </c>
      <c r="H86" s="6"/>
      <c r="I86" s="35">
        <f>I87</f>
        <v>126.23718</v>
      </c>
      <c r="J86" s="35">
        <f t="shared" si="20"/>
        <v>0</v>
      </c>
      <c r="K86" s="35">
        <f t="shared" si="20"/>
        <v>0</v>
      </c>
    </row>
    <row r="87" spans="1:12" ht="31.5">
      <c r="A87" s="73" t="s">
        <v>106</v>
      </c>
      <c r="B87" s="7" t="s">
        <v>18</v>
      </c>
      <c r="C87" s="7" t="s">
        <v>30</v>
      </c>
      <c r="D87" s="7" t="s">
        <v>49</v>
      </c>
      <c r="E87" s="7" t="s">
        <v>24</v>
      </c>
      <c r="F87" s="7" t="s">
        <v>37</v>
      </c>
      <c r="G87" s="7" t="s">
        <v>247</v>
      </c>
      <c r="H87" s="6" t="s">
        <v>108</v>
      </c>
      <c r="I87" s="35">
        <f>I88</f>
        <v>126.23718</v>
      </c>
      <c r="J87" s="35">
        <f t="shared" si="20"/>
        <v>0</v>
      </c>
      <c r="K87" s="35">
        <f t="shared" si="20"/>
        <v>0</v>
      </c>
    </row>
    <row r="88" spans="1:12" ht="31.5">
      <c r="A88" s="73" t="s">
        <v>107</v>
      </c>
      <c r="B88" s="7" t="s">
        <v>18</v>
      </c>
      <c r="C88" s="7" t="s">
        <v>30</v>
      </c>
      <c r="D88" s="7" t="s">
        <v>49</v>
      </c>
      <c r="E88" s="7" t="s">
        <v>24</v>
      </c>
      <c r="F88" s="7" t="s">
        <v>37</v>
      </c>
      <c r="G88" s="7" t="s">
        <v>247</v>
      </c>
      <c r="H88" s="6" t="s">
        <v>109</v>
      </c>
      <c r="I88" s="35">
        <f>'Прил 2'!J89</f>
        <v>126.23718</v>
      </c>
      <c r="J88" s="35">
        <f>'Прил 2'!K89</f>
        <v>0</v>
      </c>
      <c r="K88" s="35">
        <f>'Прил 2'!L89</f>
        <v>0</v>
      </c>
    </row>
    <row r="89" spans="1:12">
      <c r="A89" s="75" t="s">
        <v>21</v>
      </c>
      <c r="B89" s="66" t="s">
        <v>20</v>
      </c>
      <c r="C89" s="66"/>
      <c r="D89" s="66"/>
      <c r="E89" s="66"/>
      <c r="F89" s="66"/>
      <c r="G89" s="94"/>
      <c r="H89" s="94"/>
      <c r="I89" s="88">
        <f>I90+I101</f>
        <v>165.5</v>
      </c>
      <c r="J89" s="88">
        <f>J90+J101</f>
        <v>34.299999999999997</v>
      </c>
      <c r="K89" s="88">
        <f>K90+K101</f>
        <v>84.8</v>
      </c>
    </row>
    <row r="90" spans="1:12">
      <c r="A90" s="75" t="s">
        <v>57</v>
      </c>
      <c r="B90" s="66" t="s">
        <v>20</v>
      </c>
      <c r="C90" s="66" t="s">
        <v>28</v>
      </c>
      <c r="D90" s="66"/>
      <c r="E90" s="66"/>
      <c r="F90" s="66"/>
      <c r="G90" s="94"/>
      <c r="H90" s="94"/>
      <c r="I90" s="88">
        <f>I91+I96</f>
        <v>95</v>
      </c>
      <c r="J90" s="88">
        <f t="shared" ref="J90:K90" si="21">J91+J96</f>
        <v>30</v>
      </c>
      <c r="K90" s="88">
        <f t="shared" si="21"/>
        <v>30</v>
      </c>
    </row>
    <row r="91" spans="1:12" ht="63">
      <c r="A91" s="181" t="s">
        <v>216</v>
      </c>
      <c r="B91" s="6" t="s">
        <v>20</v>
      </c>
      <c r="C91" s="6" t="s">
        <v>28</v>
      </c>
      <c r="D91" s="6" t="s">
        <v>150</v>
      </c>
      <c r="E91" s="6"/>
      <c r="F91" s="6"/>
      <c r="G91" s="34"/>
      <c r="H91" s="34"/>
      <c r="I91" s="35">
        <f>I92</f>
        <v>65</v>
      </c>
      <c r="J91" s="35">
        <f t="shared" ref="J91:K92" si="22">J92</f>
        <v>0</v>
      </c>
      <c r="K91" s="35">
        <f t="shared" si="22"/>
        <v>0</v>
      </c>
    </row>
    <row r="92" spans="1:12" ht="31.5">
      <c r="A92" s="104" t="s">
        <v>213</v>
      </c>
      <c r="B92" s="6" t="s">
        <v>20</v>
      </c>
      <c r="C92" s="6" t="s">
        <v>28</v>
      </c>
      <c r="D92" s="6" t="s">
        <v>150</v>
      </c>
      <c r="E92" s="6" t="s">
        <v>35</v>
      </c>
      <c r="F92" s="6" t="s">
        <v>17</v>
      </c>
      <c r="G92" s="34"/>
      <c r="H92" s="34"/>
      <c r="I92" s="35">
        <f>I93</f>
        <v>65</v>
      </c>
      <c r="J92" s="35">
        <f t="shared" si="22"/>
        <v>0</v>
      </c>
      <c r="K92" s="35">
        <f t="shared" si="22"/>
        <v>0</v>
      </c>
    </row>
    <row r="93" spans="1:12" ht="37.5" customHeight="1">
      <c r="A93" s="10" t="s">
        <v>214</v>
      </c>
      <c r="B93" s="6" t="s">
        <v>20</v>
      </c>
      <c r="C93" s="6" t="s">
        <v>28</v>
      </c>
      <c r="D93" s="6" t="s">
        <v>150</v>
      </c>
      <c r="E93" s="6" t="s">
        <v>35</v>
      </c>
      <c r="F93" s="6" t="s">
        <v>17</v>
      </c>
      <c r="G93" s="6" t="s">
        <v>215</v>
      </c>
      <c r="H93" s="90"/>
      <c r="I93" s="35">
        <f>I94</f>
        <v>65</v>
      </c>
      <c r="J93" s="35">
        <f t="shared" ref="J93:K94" si="23">J94</f>
        <v>0</v>
      </c>
      <c r="K93" s="35">
        <f t="shared" si="23"/>
        <v>0</v>
      </c>
      <c r="L93" s="93"/>
    </row>
    <row r="94" spans="1:12" ht="31.5">
      <c r="A94" s="73" t="s">
        <v>106</v>
      </c>
      <c r="B94" s="6" t="s">
        <v>20</v>
      </c>
      <c r="C94" s="6" t="s">
        <v>28</v>
      </c>
      <c r="D94" s="6" t="s">
        <v>150</v>
      </c>
      <c r="E94" s="6" t="s">
        <v>35</v>
      </c>
      <c r="F94" s="6" t="s">
        <v>17</v>
      </c>
      <c r="G94" s="6" t="s">
        <v>215</v>
      </c>
      <c r="H94" s="90" t="s">
        <v>108</v>
      </c>
      <c r="I94" s="35">
        <f>I95</f>
        <v>65</v>
      </c>
      <c r="J94" s="35">
        <f t="shared" si="23"/>
        <v>0</v>
      </c>
      <c r="K94" s="35">
        <f t="shared" si="23"/>
        <v>0</v>
      </c>
    </row>
    <row r="95" spans="1:12" ht="31.5">
      <c r="A95" s="73" t="s">
        <v>107</v>
      </c>
      <c r="B95" s="6" t="s">
        <v>20</v>
      </c>
      <c r="C95" s="6" t="s">
        <v>28</v>
      </c>
      <c r="D95" s="6" t="s">
        <v>150</v>
      </c>
      <c r="E95" s="6" t="s">
        <v>35</v>
      </c>
      <c r="F95" s="6" t="s">
        <v>17</v>
      </c>
      <c r="G95" s="6" t="s">
        <v>215</v>
      </c>
      <c r="H95" s="90" t="s">
        <v>109</v>
      </c>
      <c r="I95" s="35">
        <f>'Прил 2'!J96</f>
        <v>65</v>
      </c>
      <c r="J95" s="35">
        <f>'Прил 2'!K96</f>
        <v>0</v>
      </c>
      <c r="K95" s="35">
        <f>'Прил 2'!L96</f>
        <v>0</v>
      </c>
    </row>
    <row r="96" spans="1:12" ht="47.25">
      <c r="A96" s="104" t="s">
        <v>142</v>
      </c>
      <c r="B96" s="101">
        <v>918</v>
      </c>
      <c r="C96" s="6" t="s">
        <v>20</v>
      </c>
      <c r="D96" s="6" t="s">
        <v>28</v>
      </c>
      <c r="E96" s="6" t="s">
        <v>49</v>
      </c>
      <c r="F96" s="6" t="s">
        <v>35</v>
      </c>
      <c r="G96" s="6"/>
      <c r="H96" s="11"/>
      <c r="I96" s="35">
        <f>I97</f>
        <v>30</v>
      </c>
      <c r="J96" s="35">
        <f t="shared" ref="J96:K99" si="24">J97</f>
        <v>30</v>
      </c>
      <c r="K96" s="35">
        <f t="shared" si="24"/>
        <v>30</v>
      </c>
    </row>
    <row r="97" spans="1:12" ht="47.25">
      <c r="A97" s="105" t="s">
        <v>143</v>
      </c>
      <c r="B97" s="101">
        <v>918</v>
      </c>
      <c r="C97" s="6" t="s">
        <v>20</v>
      </c>
      <c r="D97" s="6" t="s">
        <v>28</v>
      </c>
      <c r="E97" s="6" t="s">
        <v>49</v>
      </c>
      <c r="F97" s="6" t="s">
        <v>24</v>
      </c>
      <c r="G97" s="6"/>
      <c r="H97" s="11"/>
      <c r="I97" s="35">
        <f>I98</f>
        <v>30</v>
      </c>
      <c r="J97" s="35">
        <f t="shared" si="24"/>
        <v>30</v>
      </c>
      <c r="K97" s="35">
        <f t="shared" si="24"/>
        <v>30</v>
      </c>
    </row>
    <row r="98" spans="1:12" ht="78.75">
      <c r="A98" s="10" t="s">
        <v>237</v>
      </c>
      <c r="B98" s="6" t="s">
        <v>20</v>
      </c>
      <c r="C98" s="6" t="s">
        <v>28</v>
      </c>
      <c r="D98" s="6">
        <v>89</v>
      </c>
      <c r="E98" s="6">
        <v>1</v>
      </c>
      <c r="F98" s="6" t="s">
        <v>37</v>
      </c>
      <c r="G98" s="6" t="s">
        <v>238</v>
      </c>
      <c r="H98" s="90"/>
      <c r="I98" s="35">
        <f>I99</f>
        <v>30</v>
      </c>
      <c r="J98" s="35">
        <f t="shared" si="24"/>
        <v>30</v>
      </c>
      <c r="K98" s="35">
        <f t="shared" si="24"/>
        <v>30</v>
      </c>
    </row>
    <row r="99" spans="1:12" ht="31.5">
      <c r="A99" s="73" t="s">
        <v>106</v>
      </c>
      <c r="B99" s="6" t="s">
        <v>20</v>
      </c>
      <c r="C99" s="6" t="s">
        <v>28</v>
      </c>
      <c r="D99" s="6">
        <v>89</v>
      </c>
      <c r="E99" s="6">
        <v>1</v>
      </c>
      <c r="F99" s="6" t="s">
        <v>37</v>
      </c>
      <c r="G99" s="6" t="s">
        <v>238</v>
      </c>
      <c r="H99" s="90" t="s">
        <v>108</v>
      </c>
      <c r="I99" s="35">
        <f>I100</f>
        <v>30</v>
      </c>
      <c r="J99" s="35">
        <f t="shared" si="24"/>
        <v>30</v>
      </c>
      <c r="K99" s="35">
        <f t="shared" si="24"/>
        <v>30</v>
      </c>
    </row>
    <row r="100" spans="1:12" ht="31.5">
      <c r="A100" s="73" t="s">
        <v>107</v>
      </c>
      <c r="B100" s="6" t="s">
        <v>20</v>
      </c>
      <c r="C100" s="6" t="s">
        <v>28</v>
      </c>
      <c r="D100" s="6">
        <v>89</v>
      </c>
      <c r="E100" s="6">
        <v>1</v>
      </c>
      <c r="F100" s="6" t="s">
        <v>37</v>
      </c>
      <c r="G100" s="6" t="s">
        <v>238</v>
      </c>
      <c r="H100" s="90" t="s">
        <v>109</v>
      </c>
      <c r="I100" s="35">
        <f>'Прил 2'!J101</f>
        <v>30</v>
      </c>
      <c r="J100" s="35">
        <f>'Прил 2'!K101</f>
        <v>30</v>
      </c>
      <c r="K100" s="35">
        <f>'Прил 2'!L101</f>
        <v>30</v>
      </c>
    </row>
    <row r="101" spans="1:12">
      <c r="A101" s="75" t="s">
        <v>58</v>
      </c>
      <c r="B101" s="66" t="s">
        <v>20</v>
      </c>
      <c r="C101" s="66" t="s">
        <v>29</v>
      </c>
      <c r="D101" s="66"/>
      <c r="E101" s="66"/>
      <c r="F101" s="161"/>
      <c r="G101" s="94"/>
      <c r="H101" s="94"/>
      <c r="I101" s="88">
        <f>I102</f>
        <v>70.5</v>
      </c>
      <c r="J101" s="88">
        <f t="shared" ref="J101:K101" si="25">J102</f>
        <v>4.3</v>
      </c>
      <c r="K101" s="88">
        <f t="shared" si="25"/>
        <v>54.8</v>
      </c>
    </row>
    <row r="102" spans="1:12" ht="47.25">
      <c r="A102" s="70" t="s">
        <v>142</v>
      </c>
      <c r="B102" s="6" t="s">
        <v>20</v>
      </c>
      <c r="C102" s="6" t="s">
        <v>29</v>
      </c>
      <c r="D102" s="6" t="s">
        <v>49</v>
      </c>
      <c r="E102" s="6" t="s">
        <v>35</v>
      </c>
      <c r="F102" s="95"/>
      <c r="G102" s="34"/>
      <c r="H102" s="34"/>
      <c r="I102" s="35">
        <f>I103</f>
        <v>70.5</v>
      </c>
      <c r="J102" s="35">
        <f t="shared" ref="J102:K102" si="26">J103</f>
        <v>4.3</v>
      </c>
      <c r="K102" s="35">
        <f t="shared" si="26"/>
        <v>54.8</v>
      </c>
    </row>
    <row r="103" spans="1:12" ht="47.25">
      <c r="A103" s="70" t="s">
        <v>143</v>
      </c>
      <c r="B103" s="6" t="s">
        <v>20</v>
      </c>
      <c r="C103" s="6" t="s">
        <v>29</v>
      </c>
      <c r="D103" s="6" t="s">
        <v>49</v>
      </c>
      <c r="E103" s="11">
        <v>1</v>
      </c>
      <c r="F103" s="95"/>
      <c r="G103" s="34"/>
      <c r="H103" s="34"/>
      <c r="I103" s="35">
        <f>I104+I107</f>
        <v>70.5</v>
      </c>
      <c r="J103" s="35">
        <f t="shared" ref="J103:K103" si="27">J104+J107</f>
        <v>4.3</v>
      </c>
      <c r="K103" s="35">
        <f t="shared" si="27"/>
        <v>54.8</v>
      </c>
    </row>
    <row r="104" spans="1:12">
      <c r="A104" s="73" t="s">
        <v>59</v>
      </c>
      <c r="B104" s="6" t="s">
        <v>20</v>
      </c>
      <c r="C104" s="6" t="s">
        <v>29</v>
      </c>
      <c r="D104" s="6" t="s">
        <v>49</v>
      </c>
      <c r="E104" s="11">
        <v>1</v>
      </c>
      <c r="F104" s="7" t="s">
        <v>37</v>
      </c>
      <c r="G104" s="11">
        <v>43010</v>
      </c>
      <c r="H104" s="34"/>
      <c r="I104" s="35">
        <f>I105</f>
        <v>60.3</v>
      </c>
      <c r="J104" s="35">
        <f t="shared" ref="J104:K105" si="28">J105</f>
        <v>2.2999999999999998</v>
      </c>
      <c r="K104" s="35">
        <f t="shared" si="28"/>
        <v>22.8</v>
      </c>
    </row>
    <row r="105" spans="1:12" ht="31.5">
      <c r="A105" s="73" t="s">
        <v>106</v>
      </c>
      <c r="B105" s="6" t="s">
        <v>20</v>
      </c>
      <c r="C105" s="6" t="s">
        <v>29</v>
      </c>
      <c r="D105" s="6" t="s">
        <v>49</v>
      </c>
      <c r="E105" s="11">
        <v>1</v>
      </c>
      <c r="F105" s="7" t="s">
        <v>37</v>
      </c>
      <c r="G105" s="11">
        <v>43010</v>
      </c>
      <c r="H105" s="11">
        <v>200</v>
      </c>
      <c r="I105" s="35">
        <f>I106</f>
        <v>60.3</v>
      </c>
      <c r="J105" s="35">
        <f t="shared" si="28"/>
        <v>2.2999999999999998</v>
      </c>
      <c r="K105" s="35">
        <f t="shared" si="28"/>
        <v>22.8</v>
      </c>
    </row>
    <row r="106" spans="1:12" ht="31.5">
      <c r="A106" s="73" t="s">
        <v>107</v>
      </c>
      <c r="B106" s="6" t="s">
        <v>20</v>
      </c>
      <c r="C106" s="6" t="s">
        <v>29</v>
      </c>
      <c r="D106" s="6" t="s">
        <v>49</v>
      </c>
      <c r="E106" s="11">
        <v>1</v>
      </c>
      <c r="F106" s="7" t="s">
        <v>37</v>
      </c>
      <c r="G106" s="11">
        <v>43010</v>
      </c>
      <c r="H106" s="11">
        <v>240</v>
      </c>
      <c r="I106" s="35">
        <f>'Прил 2'!J107</f>
        <v>60.3</v>
      </c>
      <c r="J106" s="35">
        <f>'Прил 2'!K107</f>
        <v>2.2999999999999998</v>
      </c>
      <c r="K106" s="35">
        <f>'Прил 2'!L107</f>
        <v>22.8</v>
      </c>
    </row>
    <row r="107" spans="1:12">
      <c r="A107" s="73" t="s">
        <v>148</v>
      </c>
      <c r="B107" s="6" t="s">
        <v>20</v>
      </c>
      <c r="C107" s="6" t="s">
        <v>29</v>
      </c>
      <c r="D107" s="6" t="s">
        <v>49</v>
      </c>
      <c r="E107" s="11">
        <v>1</v>
      </c>
      <c r="F107" s="7" t="s">
        <v>37</v>
      </c>
      <c r="G107" s="11">
        <v>43040</v>
      </c>
      <c r="H107" s="34"/>
      <c r="I107" s="35">
        <f>I108</f>
        <v>10.199999999999999</v>
      </c>
      <c r="J107" s="35">
        <f t="shared" ref="J107:K108" si="29">J108</f>
        <v>2</v>
      </c>
      <c r="K107" s="35">
        <f t="shared" si="29"/>
        <v>32</v>
      </c>
    </row>
    <row r="108" spans="1:12" ht="31.5">
      <c r="A108" s="73" t="s">
        <v>106</v>
      </c>
      <c r="B108" s="6" t="s">
        <v>20</v>
      </c>
      <c r="C108" s="6" t="s">
        <v>29</v>
      </c>
      <c r="D108" s="6" t="s">
        <v>49</v>
      </c>
      <c r="E108" s="11">
        <v>1</v>
      </c>
      <c r="F108" s="7" t="s">
        <v>37</v>
      </c>
      <c r="G108" s="11">
        <v>43040</v>
      </c>
      <c r="H108" s="11">
        <v>200</v>
      </c>
      <c r="I108" s="35">
        <f>I109</f>
        <v>10.199999999999999</v>
      </c>
      <c r="J108" s="35">
        <f t="shared" si="29"/>
        <v>2</v>
      </c>
      <c r="K108" s="35">
        <f t="shared" si="29"/>
        <v>32</v>
      </c>
    </row>
    <row r="109" spans="1:12" ht="31.5">
      <c r="A109" s="73" t="s">
        <v>107</v>
      </c>
      <c r="B109" s="6" t="s">
        <v>20</v>
      </c>
      <c r="C109" s="6" t="s">
        <v>29</v>
      </c>
      <c r="D109" s="6" t="s">
        <v>49</v>
      </c>
      <c r="E109" s="11">
        <v>1</v>
      </c>
      <c r="F109" s="7" t="s">
        <v>37</v>
      </c>
      <c r="G109" s="11">
        <v>43040</v>
      </c>
      <c r="H109" s="11">
        <v>240</v>
      </c>
      <c r="I109" s="35">
        <f>'Прил 2'!J110</f>
        <v>10.199999999999999</v>
      </c>
      <c r="J109" s="35">
        <f>'Прил 2'!K110</f>
        <v>2</v>
      </c>
      <c r="K109" s="35">
        <f>'Прил 2'!L110</f>
        <v>32</v>
      </c>
    </row>
    <row r="110" spans="1:12">
      <c r="A110" s="75" t="s">
        <v>60</v>
      </c>
      <c r="B110" s="66" t="s">
        <v>31</v>
      </c>
      <c r="C110" s="66"/>
      <c r="D110" s="69"/>
      <c r="E110" s="66"/>
      <c r="F110" s="66"/>
      <c r="G110" s="66"/>
      <c r="H110" s="89"/>
      <c r="I110" s="88">
        <f t="shared" ref="I110:K115" si="30">I111</f>
        <v>127.73177</v>
      </c>
      <c r="J110" s="88">
        <f t="shared" si="30"/>
        <v>108.3</v>
      </c>
      <c r="K110" s="88">
        <f t="shared" si="30"/>
        <v>91.5</v>
      </c>
    </row>
    <row r="111" spans="1:12">
      <c r="A111" s="96" t="s">
        <v>27</v>
      </c>
      <c r="B111" s="66" t="s">
        <v>31</v>
      </c>
      <c r="C111" s="66" t="s">
        <v>17</v>
      </c>
      <c r="D111" s="89"/>
      <c r="E111" s="66"/>
      <c r="F111" s="66"/>
      <c r="G111" s="66"/>
      <c r="H111" s="89"/>
      <c r="I111" s="88">
        <f>I112</f>
        <v>127.73177</v>
      </c>
      <c r="J111" s="88">
        <f t="shared" si="30"/>
        <v>108.3</v>
      </c>
      <c r="K111" s="88">
        <f t="shared" si="30"/>
        <v>91.5</v>
      </c>
    </row>
    <row r="112" spans="1:12" ht="47.25">
      <c r="A112" s="70" t="s">
        <v>142</v>
      </c>
      <c r="B112" s="6" t="s">
        <v>31</v>
      </c>
      <c r="C112" s="6" t="s">
        <v>17</v>
      </c>
      <c r="D112" s="6">
        <v>89</v>
      </c>
      <c r="E112" s="6" t="s">
        <v>35</v>
      </c>
      <c r="F112" s="6"/>
      <c r="G112" s="6"/>
      <c r="H112" s="90"/>
      <c r="I112" s="35">
        <f>I113</f>
        <v>127.73177</v>
      </c>
      <c r="J112" s="35">
        <f t="shared" si="30"/>
        <v>108.3</v>
      </c>
      <c r="K112" s="35">
        <f t="shared" si="30"/>
        <v>91.5</v>
      </c>
      <c r="L112" s="76"/>
    </row>
    <row r="113" spans="1:12" ht="47.25">
      <c r="A113" s="70" t="s">
        <v>143</v>
      </c>
      <c r="B113" s="6" t="s">
        <v>31</v>
      </c>
      <c r="C113" s="6" t="s">
        <v>17</v>
      </c>
      <c r="D113" s="6">
        <v>89</v>
      </c>
      <c r="E113" s="6">
        <v>1</v>
      </c>
      <c r="F113" s="6"/>
      <c r="G113" s="6"/>
      <c r="H113" s="90"/>
      <c r="I113" s="35">
        <f>I114</f>
        <v>127.73177</v>
      </c>
      <c r="J113" s="35">
        <f t="shared" si="30"/>
        <v>108.3</v>
      </c>
      <c r="K113" s="35">
        <f t="shared" si="30"/>
        <v>91.5</v>
      </c>
      <c r="L113" s="76"/>
    </row>
    <row r="114" spans="1:12">
      <c r="A114" s="70" t="s">
        <v>101</v>
      </c>
      <c r="B114" s="97" t="s">
        <v>31</v>
      </c>
      <c r="C114" s="97" t="s">
        <v>17</v>
      </c>
      <c r="D114" s="98">
        <v>89</v>
      </c>
      <c r="E114" s="7">
        <v>1</v>
      </c>
      <c r="F114" s="7" t="s">
        <v>37</v>
      </c>
      <c r="G114" s="7" t="s">
        <v>62</v>
      </c>
      <c r="H114" s="98"/>
      <c r="I114" s="35">
        <f t="shared" si="30"/>
        <v>127.73177</v>
      </c>
      <c r="J114" s="35">
        <f t="shared" si="30"/>
        <v>108.3</v>
      </c>
      <c r="K114" s="35">
        <f t="shared" si="30"/>
        <v>91.5</v>
      </c>
    </row>
    <row r="115" spans="1:12">
      <c r="A115" s="70" t="s">
        <v>102</v>
      </c>
      <c r="B115" s="97" t="s">
        <v>31</v>
      </c>
      <c r="C115" s="97" t="s">
        <v>17</v>
      </c>
      <c r="D115" s="98">
        <v>89</v>
      </c>
      <c r="E115" s="7">
        <v>1</v>
      </c>
      <c r="F115" s="7" t="s">
        <v>37</v>
      </c>
      <c r="G115" s="7" t="s">
        <v>62</v>
      </c>
      <c r="H115" s="98" t="s">
        <v>104</v>
      </c>
      <c r="I115" s="35">
        <f t="shared" si="30"/>
        <v>127.73177</v>
      </c>
      <c r="J115" s="35">
        <f t="shared" si="30"/>
        <v>108.3</v>
      </c>
      <c r="K115" s="35">
        <f t="shared" si="30"/>
        <v>91.5</v>
      </c>
    </row>
    <row r="116" spans="1:12">
      <c r="A116" s="70" t="s">
        <v>103</v>
      </c>
      <c r="B116" s="97" t="s">
        <v>31</v>
      </c>
      <c r="C116" s="97" t="s">
        <v>17</v>
      </c>
      <c r="D116" s="98">
        <v>89</v>
      </c>
      <c r="E116" s="7">
        <v>1</v>
      </c>
      <c r="F116" s="7" t="s">
        <v>37</v>
      </c>
      <c r="G116" s="7" t="s">
        <v>62</v>
      </c>
      <c r="H116" s="98" t="s">
        <v>105</v>
      </c>
      <c r="I116" s="35">
        <f>'Прил 2'!J117</f>
        <v>127.73177</v>
      </c>
      <c r="J116" s="35">
        <f>'Прил 2'!K117</f>
        <v>108.3</v>
      </c>
      <c r="K116" s="35">
        <f>'Прил 2'!L117</f>
        <v>91.5</v>
      </c>
    </row>
    <row r="117" spans="1:12">
      <c r="A117" s="68" t="s">
        <v>19</v>
      </c>
      <c r="B117" s="163" t="s">
        <v>32</v>
      </c>
      <c r="C117" s="163"/>
      <c r="D117" s="164"/>
      <c r="E117" s="83"/>
      <c r="F117" s="83"/>
      <c r="G117" s="83"/>
      <c r="H117" s="164"/>
      <c r="I117" s="88">
        <f t="shared" ref="I117:K122" si="31">I118</f>
        <v>2.2999999999999998</v>
      </c>
      <c r="J117" s="88">
        <f t="shared" si="31"/>
        <v>2.2999999999999998</v>
      </c>
      <c r="K117" s="88">
        <f t="shared" si="31"/>
        <v>2.2999999999999998</v>
      </c>
    </row>
    <row r="118" spans="1:12" ht="31.5">
      <c r="A118" s="68" t="s">
        <v>63</v>
      </c>
      <c r="B118" s="83">
        <v>13</v>
      </c>
      <c r="C118" s="83" t="s">
        <v>17</v>
      </c>
      <c r="D118" s="84"/>
      <c r="E118" s="83"/>
      <c r="F118" s="83"/>
      <c r="G118" s="83"/>
      <c r="H118" s="164"/>
      <c r="I118" s="88">
        <f t="shared" si="31"/>
        <v>2.2999999999999998</v>
      </c>
      <c r="J118" s="88">
        <f t="shared" si="31"/>
        <v>2.2999999999999998</v>
      </c>
      <c r="K118" s="88">
        <f t="shared" si="31"/>
        <v>2.2999999999999998</v>
      </c>
    </row>
    <row r="119" spans="1:12" ht="47.25">
      <c r="A119" s="70" t="s">
        <v>142</v>
      </c>
      <c r="B119" s="7" t="s">
        <v>32</v>
      </c>
      <c r="C119" s="7" t="s">
        <v>17</v>
      </c>
      <c r="D119" s="6">
        <v>89</v>
      </c>
      <c r="E119" s="6">
        <v>0</v>
      </c>
      <c r="F119" s="7"/>
      <c r="G119" s="7"/>
      <c r="H119" s="98"/>
      <c r="I119" s="35">
        <f t="shared" si="31"/>
        <v>2.2999999999999998</v>
      </c>
      <c r="J119" s="35">
        <f t="shared" si="31"/>
        <v>2.2999999999999998</v>
      </c>
      <c r="K119" s="35">
        <f t="shared" si="31"/>
        <v>2.2999999999999998</v>
      </c>
    </row>
    <row r="120" spans="1:12" ht="47.25">
      <c r="A120" s="70" t="s">
        <v>143</v>
      </c>
      <c r="B120" s="7" t="s">
        <v>32</v>
      </c>
      <c r="C120" s="7" t="s">
        <v>17</v>
      </c>
      <c r="D120" s="6">
        <v>89</v>
      </c>
      <c r="E120" s="6">
        <v>1</v>
      </c>
      <c r="F120" s="7"/>
      <c r="G120" s="7"/>
      <c r="H120" s="98"/>
      <c r="I120" s="35">
        <f t="shared" si="31"/>
        <v>2.2999999999999998</v>
      </c>
      <c r="J120" s="35">
        <f t="shared" si="31"/>
        <v>2.2999999999999998</v>
      </c>
      <c r="K120" s="35">
        <f t="shared" si="31"/>
        <v>2.2999999999999998</v>
      </c>
    </row>
    <row r="121" spans="1:12">
      <c r="A121" s="73" t="s">
        <v>64</v>
      </c>
      <c r="B121" s="7">
        <v>13</v>
      </c>
      <c r="C121" s="7" t="s">
        <v>17</v>
      </c>
      <c r="D121" s="85">
        <v>89</v>
      </c>
      <c r="E121" s="7">
        <v>1</v>
      </c>
      <c r="F121" s="7" t="s">
        <v>37</v>
      </c>
      <c r="G121" s="7">
        <v>41240</v>
      </c>
      <c r="H121" s="98"/>
      <c r="I121" s="35">
        <f t="shared" si="31"/>
        <v>2.2999999999999998</v>
      </c>
      <c r="J121" s="35">
        <f t="shared" si="31"/>
        <v>2.2999999999999998</v>
      </c>
      <c r="K121" s="35">
        <f t="shared" si="31"/>
        <v>2.2999999999999998</v>
      </c>
    </row>
    <row r="122" spans="1:12">
      <c r="A122" s="73" t="s">
        <v>99</v>
      </c>
      <c r="B122" s="7">
        <v>13</v>
      </c>
      <c r="C122" s="7" t="s">
        <v>17</v>
      </c>
      <c r="D122" s="85">
        <v>89</v>
      </c>
      <c r="E122" s="7">
        <v>1</v>
      </c>
      <c r="F122" s="7" t="s">
        <v>37</v>
      </c>
      <c r="G122" s="7" t="s">
        <v>69</v>
      </c>
      <c r="H122" s="98" t="s">
        <v>100</v>
      </c>
      <c r="I122" s="35">
        <f t="shared" si="31"/>
        <v>2.2999999999999998</v>
      </c>
      <c r="J122" s="35">
        <f t="shared" si="31"/>
        <v>2.2999999999999998</v>
      </c>
      <c r="K122" s="35">
        <f t="shared" si="31"/>
        <v>2.2999999999999998</v>
      </c>
    </row>
    <row r="123" spans="1:12">
      <c r="A123" s="78" t="s">
        <v>65</v>
      </c>
      <c r="B123" s="7">
        <v>13</v>
      </c>
      <c r="C123" s="7" t="s">
        <v>17</v>
      </c>
      <c r="D123" s="85">
        <v>89</v>
      </c>
      <c r="E123" s="7">
        <v>1</v>
      </c>
      <c r="F123" s="7" t="s">
        <v>37</v>
      </c>
      <c r="G123" s="7">
        <v>41240</v>
      </c>
      <c r="H123" s="98">
        <v>730</v>
      </c>
      <c r="I123" s="35">
        <f>'Прил 2'!J124</f>
        <v>2.2999999999999998</v>
      </c>
      <c r="J123" s="35">
        <f>'Прил 2'!K124</f>
        <v>2.2999999999999998</v>
      </c>
      <c r="K123" s="35">
        <f>'Прил 2'!L124</f>
        <v>2.2999999999999998</v>
      </c>
    </row>
    <row r="124" spans="1:12">
      <c r="A124" s="78" t="s">
        <v>166</v>
      </c>
      <c r="B124" s="83" t="s">
        <v>167</v>
      </c>
      <c r="C124" s="83"/>
      <c r="D124" s="84"/>
      <c r="E124" s="83"/>
      <c r="F124" s="83"/>
      <c r="G124" s="83"/>
      <c r="H124" s="164"/>
      <c r="I124" s="88"/>
      <c r="J124" s="88">
        <f t="shared" ref="J124:K127" si="32">J125</f>
        <v>16.3</v>
      </c>
      <c r="K124" s="88">
        <f t="shared" si="32"/>
        <v>33.1</v>
      </c>
    </row>
    <row r="125" spans="1:12">
      <c r="A125" s="78" t="s">
        <v>166</v>
      </c>
      <c r="B125" s="7" t="s">
        <v>167</v>
      </c>
      <c r="C125" s="7">
        <v>99</v>
      </c>
      <c r="D125" s="85"/>
      <c r="E125" s="7"/>
      <c r="F125" s="7"/>
      <c r="G125" s="7"/>
      <c r="H125" s="98"/>
      <c r="I125" s="35"/>
      <c r="J125" s="35">
        <f t="shared" si="32"/>
        <v>16.3</v>
      </c>
      <c r="K125" s="35">
        <f t="shared" si="32"/>
        <v>33.1</v>
      </c>
    </row>
    <row r="126" spans="1:12" ht="47.25">
      <c r="A126" s="70" t="s">
        <v>142</v>
      </c>
      <c r="B126" s="7" t="s">
        <v>167</v>
      </c>
      <c r="C126" s="7">
        <v>99</v>
      </c>
      <c r="D126" s="7" t="s">
        <v>49</v>
      </c>
      <c r="E126" s="7" t="s">
        <v>35</v>
      </c>
      <c r="F126" s="7"/>
      <c r="G126" s="7"/>
      <c r="H126" s="98"/>
      <c r="I126" s="35"/>
      <c r="J126" s="35">
        <f t="shared" si="32"/>
        <v>16.3</v>
      </c>
      <c r="K126" s="35">
        <f t="shared" si="32"/>
        <v>33.1</v>
      </c>
    </row>
    <row r="127" spans="1:12" ht="47.25">
      <c r="A127" s="70" t="s">
        <v>143</v>
      </c>
      <c r="B127" s="7" t="s">
        <v>167</v>
      </c>
      <c r="C127" s="7">
        <v>99</v>
      </c>
      <c r="D127" s="7" t="s">
        <v>49</v>
      </c>
      <c r="E127" s="7" t="s">
        <v>24</v>
      </c>
      <c r="F127" s="7"/>
      <c r="G127" s="7"/>
      <c r="H127" s="98"/>
      <c r="I127" s="35"/>
      <c r="J127" s="35">
        <f t="shared" si="32"/>
        <v>16.3</v>
      </c>
      <c r="K127" s="35">
        <f t="shared" si="32"/>
        <v>33.1</v>
      </c>
    </row>
    <row r="128" spans="1:12">
      <c r="A128" s="78" t="s">
        <v>244</v>
      </c>
      <c r="B128" s="7" t="s">
        <v>167</v>
      </c>
      <c r="C128" s="7">
        <v>99</v>
      </c>
      <c r="D128" s="7" t="s">
        <v>49</v>
      </c>
      <c r="E128" s="7" t="s">
        <v>24</v>
      </c>
      <c r="F128" s="7" t="s">
        <v>37</v>
      </c>
      <c r="G128" s="7" t="s">
        <v>168</v>
      </c>
      <c r="H128" s="7"/>
      <c r="I128" s="34"/>
      <c r="J128" s="143">
        <f>J130</f>
        <v>16.3</v>
      </c>
      <c r="K128" s="143">
        <f>K130</f>
        <v>33.1</v>
      </c>
    </row>
    <row r="129" spans="1:11">
      <c r="A129" s="78" t="s">
        <v>114</v>
      </c>
      <c r="B129" s="7" t="s">
        <v>167</v>
      </c>
      <c r="C129" s="7">
        <v>99</v>
      </c>
      <c r="D129" s="7" t="s">
        <v>49</v>
      </c>
      <c r="E129" s="7" t="s">
        <v>24</v>
      </c>
      <c r="F129" s="7" t="s">
        <v>37</v>
      </c>
      <c r="G129" s="7" t="s">
        <v>168</v>
      </c>
      <c r="H129" s="7" t="s">
        <v>115</v>
      </c>
      <c r="I129" s="34"/>
      <c r="J129" s="143">
        <f>J130</f>
        <v>16.3</v>
      </c>
      <c r="K129" s="143">
        <f>K130</f>
        <v>33.1</v>
      </c>
    </row>
    <row r="130" spans="1:11">
      <c r="A130" s="78" t="s">
        <v>48</v>
      </c>
      <c r="B130" s="7" t="s">
        <v>167</v>
      </c>
      <c r="C130" s="7" t="s">
        <v>167</v>
      </c>
      <c r="D130" s="7" t="s">
        <v>49</v>
      </c>
      <c r="E130" s="7" t="s">
        <v>24</v>
      </c>
      <c r="F130" s="7" t="s">
        <v>37</v>
      </c>
      <c r="G130" s="7" t="s">
        <v>168</v>
      </c>
      <c r="H130" s="7" t="s">
        <v>50</v>
      </c>
      <c r="I130" s="34"/>
      <c r="J130" s="143">
        <f>'Прил 2'!K131</f>
        <v>16.3</v>
      </c>
      <c r="K130" s="143">
        <f>'Прил 2'!L131</f>
        <v>33.1</v>
      </c>
    </row>
  </sheetData>
  <autoFilter ref="A6:K130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2">
    <cfRule type="expression" dxfId="38" priority="47" stopIfTrue="1">
      <formula>$F42=""</formula>
    </cfRule>
    <cfRule type="expression" dxfId="37" priority="48" stopIfTrue="1">
      <formula>#REF!&lt;&gt;""</formula>
    </cfRule>
    <cfRule type="expression" dxfId="36" priority="49" stopIfTrue="1">
      <formula>AND($G42="",$F42&lt;&gt;"")</formula>
    </cfRule>
  </conditionalFormatting>
  <conditionalFormatting sqref="B66">
    <cfRule type="expression" dxfId="35" priority="44" stopIfTrue="1">
      <formula>$F66=""</formula>
    </cfRule>
    <cfRule type="expression" dxfId="34" priority="46" stopIfTrue="1">
      <formula>AND($G66="",$F66&lt;&gt;"")</formula>
    </cfRule>
  </conditionalFormatting>
  <conditionalFormatting sqref="A40">
    <cfRule type="expression" dxfId="33" priority="41" stopIfTrue="1">
      <formula>$F40=""</formula>
    </cfRule>
    <cfRule type="expression" dxfId="32" priority="42" stopIfTrue="1">
      <formula>#REF!&lt;&gt;""</formula>
    </cfRule>
    <cfRule type="expression" dxfId="31" priority="43" stopIfTrue="1">
      <formula>AND($G40="",$F40&lt;&gt;"")</formula>
    </cfRule>
  </conditionalFormatting>
  <conditionalFormatting sqref="A104 A107">
    <cfRule type="expression" dxfId="30" priority="35" stopIfTrue="1">
      <formula>$F104=""</formula>
    </cfRule>
    <cfRule type="expression" dxfId="29" priority="37" stopIfTrue="1">
      <formula>AND($G104="",$F104&lt;&gt;"")</formula>
    </cfRule>
  </conditionalFormatting>
  <conditionalFormatting sqref="A107">
    <cfRule type="expression" dxfId="28" priority="32" stopIfTrue="1">
      <formula>$F107=""</formula>
    </cfRule>
    <cfRule type="expression" dxfId="27" priority="34" stopIfTrue="1">
      <formula>AND($G107="",$F107&lt;&gt;"")</formula>
    </cfRule>
  </conditionalFormatting>
  <conditionalFormatting sqref="A40">
    <cfRule type="expression" dxfId="26" priority="29" stopIfTrue="1">
      <formula>$F40=""</formula>
    </cfRule>
    <cfRule type="expression" dxfId="25" priority="30" stopIfTrue="1">
      <formula>#REF!&lt;&gt;""</formula>
    </cfRule>
    <cfRule type="expression" dxfId="24" priority="31" stopIfTrue="1">
      <formula>AND($G40="",$F40&lt;&gt;"")</formula>
    </cfRule>
  </conditionalFormatting>
  <conditionalFormatting sqref="A37">
    <cfRule type="expression" dxfId="23" priority="26" stopIfTrue="1">
      <formula>$F37=""</formula>
    </cfRule>
    <cfRule type="expression" dxfId="22" priority="27" stopIfTrue="1">
      <formula>#REF!&lt;&gt;""</formula>
    </cfRule>
    <cfRule type="expression" dxfId="21" priority="28" stopIfTrue="1">
      <formula>AND($G37="",$F37&lt;&gt;"")</formula>
    </cfRule>
  </conditionalFormatting>
  <conditionalFormatting sqref="F40 E101:E102">
    <cfRule type="expression" dxfId="20" priority="24" stopIfTrue="1">
      <formula>$C40=""</formula>
    </cfRule>
    <cfRule type="expression" dxfId="19" priority="25" stopIfTrue="1">
      <formula>$D40&lt;&gt;""</formula>
    </cfRule>
  </conditionalFormatting>
  <conditionalFormatting sqref="E40">
    <cfRule type="expression" dxfId="18" priority="22" stopIfTrue="1">
      <formula>$C40=""</formula>
    </cfRule>
    <cfRule type="expression" dxfId="17" priority="23" stopIfTrue="1">
      <formula>$D40&lt;&gt;""</formula>
    </cfRule>
  </conditionalFormatting>
  <conditionalFormatting sqref="F101:F103">
    <cfRule type="expression" dxfId="16" priority="15" stopIfTrue="1">
      <formula>$C101=""</formula>
    </cfRule>
    <cfRule type="expression" dxfId="15" priority="16" stopIfTrue="1">
      <formula>$D101&lt;&gt;""</formula>
    </cfRule>
  </conditionalFormatting>
  <conditionalFormatting sqref="F101:F103">
    <cfRule type="expression" dxfId="14" priority="11" stopIfTrue="1">
      <formula>$C101=""</formula>
    </cfRule>
    <cfRule type="expression" dxfId="13" priority="12" stopIfTrue="1">
      <formula>$D101&lt;&gt;""</formula>
    </cfRule>
  </conditionalFormatting>
  <conditionalFormatting sqref="F40">
    <cfRule type="expression" dxfId="12" priority="9" stopIfTrue="1">
      <formula>$C40=""</formula>
    </cfRule>
    <cfRule type="expression" dxfId="11" priority="10" stopIfTrue="1">
      <formula>$D40&lt;&gt;""</formula>
    </cfRule>
  </conditionalFormatting>
  <conditionalFormatting sqref="E40">
    <cfRule type="expression" dxfId="10" priority="7" stopIfTrue="1">
      <formula>$C40=""</formula>
    </cfRule>
    <cfRule type="expression" dxfId="9" priority="8" stopIfTrue="1">
      <formula>$D40&lt;&gt;""</formula>
    </cfRule>
  </conditionalFormatting>
  <conditionalFormatting sqref="A46">
    <cfRule type="expression" dxfId="8" priority="4" stopIfTrue="1">
      <formula>$F46=""</formula>
    </cfRule>
    <cfRule type="expression" dxfId="7" priority="5" stopIfTrue="1">
      <formula>$H46&lt;&gt;""</formula>
    </cfRule>
    <cfRule type="expression" dxfId="6" priority="6" stopIfTrue="1">
      <formula>AND($G46="",$F46&lt;&gt;"")</formula>
    </cfRule>
  </conditionalFormatting>
  <conditionalFormatting sqref="B46">
    <cfRule type="expression" dxfId="5" priority="1" stopIfTrue="1">
      <formula>$F46=""</formula>
    </cfRule>
    <cfRule type="expression" dxfId="4" priority="2" stopIfTrue="1">
      <formula>#REF!&lt;&gt;""</formula>
    </cfRule>
    <cfRule type="expression" dxfId="3" priority="3" stopIfTrue="1">
      <formula>AND($G46="",$F46&lt;&gt;"")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B66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A104 A107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71"/>
  <sheetViews>
    <sheetView view="pageBreakPreview" topLeftCell="A89" zoomScaleNormal="100" zoomScaleSheetLayoutView="100" workbookViewId="0">
      <selection activeCell="J95" sqref="J95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4"/>
      <c r="F1" s="214"/>
      <c r="G1" s="214"/>
      <c r="H1" s="17"/>
      <c r="I1" s="17"/>
      <c r="J1" s="214" t="s">
        <v>219</v>
      </c>
      <c r="K1" s="214"/>
      <c r="L1" s="214"/>
      <c r="M1" s="17"/>
    </row>
    <row r="2" spans="1:43" ht="83.25" customHeight="1">
      <c r="A2" s="226" t="s">
        <v>220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</row>
    <row r="3" spans="1:43" ht="15.75">
      <c r="A3" s="225"/>
      <c r="B3" s="225"/>
      <c r="C3" s="225"/>
      <c r="D3" s="225"/>
      <c r="E3" s="225"/>
      <c r="F3" s="225"/>
      <c r="G3" s="225"/>
      <c r="H3" s="225"/>
      <c r="I3" s="225"/>
      <c r="J3" s="225"/>
      <c r="K3" s="170"/>
      <c r="L3" s="36" t="s">
        <v>194</v>
      </c>
    </row>
    <row r="4" spans="1:43" ht="15.75">
      <c r="A4" s="222" t="s">
        <v>13</v>
      </c>
      <c r="B4" s="222" t="s">
        <v>191</v>
      </c>
      <c r="C4" s="222"/>
      <c r="D4" s="222"/>
      <c r="E4" s="222"/>
      <c r="F4" s="222" t="s">
        <v>15</v>
      </c>
      <c r="G4" s="222" t="s">
        <v>14</v>
      </c>
      <c r="H4" s="222" t="s">
        <v>190</v>
      </c>
      <c r="I4" s="222" t="s">
        <v>22</v>
      </c>
      <c r="J4" s="222" t="s">
        <v>66</v>
      </c>
      <c r="K4" s="222"/>
      <c r="L4" s="222"/>
    </row>
    <row r="5" spans="1:43" ht="19.899999999999999" customHeight="1">
      <c r="A5" s="222" t="s">
        <v>193</v>
      </c>
      <c r="B5" s="222" t="s">
        <v>193</v>
      </c>
      <c r="C5" s="222"/>
      <c r="D5" s="222"/>
      <c r="E5" s="222"/>
      <c r="F5" s="222" t="s">
        <v>193</v>
      </c>
      <c r="G5" s="222" t="s">
        <v>193</v>
      </c>
      <c r="H5" s="222" t="s">
        <v>193</v>
      </c>
      <c r="I5" s="222" t="s">
        <v>193</v>
      </c>
      <c r="J5" s="174" t="s">
        <v>171</v>
      </c>
      <c r="K5" s="174" t="s">
        <v>188</v>
      </c>
      <c r="L5" s="174" t="s">
        <v>200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46</v>
      </c>
      <c r="L6" s="113" t="s">
        <v>150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J58+J105+J22+J8+J44+J51+J15+J30+J37</f>
        <v>2394.4271799999997</v>
      </c>
      <c r="K7" s="88">
        <f>K58+K105+K22+K8+K44+K51+K15+K30+K37</f>
        <v>1130.3000000000002</v>
      </c>
      <c r="L7" s="88">
        <f>L58+L105+L22+L8+L44+L51+L15+L30+L37</f>
        <v>1154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228</v>
      </c>
      <c r="B8" s="6" t="s">
        <v>229</v>
      </c>
      <c r="C8" s="6"/>
      <c r="D8" s="6"/>
      <c r="E8" s="6"/>
      <c r="F8" s="6"/>
      <c r="G8" s="83"/>
      <c r="H8" s="83"/>
      <c r="I8" s="83"/>
      <c r="J8" s="35">
        <f t="shared" ref="J8:J13" si="0">J9</f>
        <v>0.5</v>
      </c>
      <c r="K8" s="35">
        <f t="shared" ref="K8:L13" si="1">K9</f>
        <v>0</v>
      </c>
      <c r="L8" s="35">
        <f t="shared" si="1"/>
        <v>0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230</v>
      </c>
      <c r="B9" s="6" t="s">
        <v>229</v>
      </c>
      <c r="C9" s="6" t="s">
        <v>35</v>
      </c>
      <c r="D9" s="6" t="s">
        <v>37</v>
      </c>
      <c r="E9" s="6" t="s">
        <v>231</v>
      </c>
      <c r="F9" s="6"/>
      <c r="G9" s="83"/>
      <c r="H9" s="83"/>
      <c r="I9" s="83"/>
      <c r="J9" s="35">
        <f t="shared" si="0"/>
        <v>0.5</v>
      </c>
      <c r="K9" s="35">
        <f t="shared" si="1"/>
        <v>0</v>
      </c>
      <c r="L9" s="35">
        <f t="shared" si="1"/>
        <v>0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106</v>
      </c>
      <c r="B10" s="6" t="s">
        <v>229</v>
      </c>
      <c r="C10" s="6" t="s">
        <v>35</v>
      </c>
      <c r="D10" s="6" t="s">
        <v>37</v>
      </c>
      <c r="E10" s="6" t="s">
        <v>231</v>
      </c>
      <c r="F10" s="6" t="s">
        <v>108</v>
      </c>
      <c r="G10" s="83"/>
      <c r="H10" s="83"/>
      <c r="I10" s="83"/>
      <c r="J10" s="35">
        <f t="shared" si="0"/>
        <v>0.5</v>
      </c>
      <c r="K10" s="35">
        <f t="shared" si="1"/>
        <v>0</v>
      </c>
      <c r="L10" s="35">
        <f t="shared" si="1"/>
        <v>0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107</v>
      </c>
      <c r="B11" s="6" t="s">
        <v>229</v>
      </c>
      <c r="C11" s="6" t="s">
        <v>35</v>
      </c>
      <c r="D11" s="6" t="s">
        <v>37</v>
      </c>
      <c r="E11" s="6" t="s">
        <v>231</v>
      </c>
      <c r="F11" s="6" t="s">
        <v>109</v>
      </c>
      <c r="G11" s="83"/>
      <c r="H11" s="83"/>
      <c r="I11" s="83"/>
      <c r="J11" s="35">
        <f t="shared" si="0"/>
        <v>0.5</v>
      </c>
      <c r="K11" s="35">
        <f t="shared" si="1"/>
        <v>0</v>
      </c>
      <c r="L11" s="35">
        <f t="shared" si="1"/>
        <v>0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229</v>
      </c>
      <c r="C12" s="6" t="s">
        <v>35</v>
      </c>
      <c r="D12" s="6" t="s">
        <v>37</v>
      </c>
      <c r="E12" s="6" t="s">
        <v>231</v>
      </c>
      <c r="F12" s="6" t="s">
        <v>109</v>
      </c>
      <c r="G12" s="7" t="s">
        <v>17</v>
      </c>
      <c r="H12" s="83"/>
      <c r="I12" s="83"/>
      <c r="J12" s="35">
        <f t="shared" si="0"/>
        <v>0.5</v>
      </c>
      <c r="K12" s="35">
        <f t="shared" si="1"/>
        <v>0</v>
      </c>
      <c r="L12" s="35">
        <f t="shared" si="1"/>
        <v>0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232</v>
      </c>
      <c r="B13" s="6" t="s">
        <v>229</v>
      </c>
      <c r="C13" s="6" t="s">
        <v>35</v>
      </c>
      <c r="D13" s="6" t="s">
        <v>37</v>
      </c>
      <c r="E13" s="6" t="s">
        <v>231</v>
      </c>
      <c r="F13" s="6" t="s">
        <v>109</v>
      </c>
      <c r="G13" s="7" t="s">
        <v>17</v>
      </c>
      <c r="H13" s="7" t="s">
        <v>32</v>
      </c>
      <c r="I13" s="7"/>
      <c r="J13" s="35">
        <f t="shared" si="0"/>
        <v>0.5</v>
      </c>
      <c r="K13" s="35">
        <f t="shared" si="1"/>
        <v>0</v>
      </c>
      <c r="L13" s="35">
        <f t="shared" si="1"/>
        <v>0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75</v>
      </c>
      <c r="B14" s="66" t="s">
        <v>229</v>
      </c>
      <c r="C14" s="66" t="s">
        <v>35</v>
      </c>
      <c r="D14" s="66" t="s">
        <v>37</v>
      </c>
      <c r="E14" s="66" t="s">
        <v>231</v>
      </c>
      <c r="F14" s="66" t="s">
        <v>109</v>
      </c>
      <c r="G14" s="83" t="s">
        <v>17</v>
      </c>
      <c r="H14" s="83" t="s">
        <v>32</v>
      </c>
      <c r="I14" s="83" t="s">
        <v>95</v>
      </c>
      <c r="J14" s="88">
        <f>'Прил 2'!J51</f>
        <v>0.5</v>
      </c>
      <c r="K14" s="88">
        <f>'Прил 2'!K51</f>
        <v>0</v>
      </c>
      <c r="L14" s="88">
        <f>'Прил 2'!L51</f>
        <v>0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241</v>
      </c>
      <c r="B15" s="195" t="s">
        <v>46</v>
      </c>
      <c r="C15" s="196"/>
      <c r="D15" s="196"/>
      <c r="E15" s="197"/>
      <c r="F15" s="7"/>
      <c r="G15" s="7"/>
      <c r="H15" s="7"/>
      <c r="I15" s="196"/>
      <c r="J15" s="35">
        <f t="shared" ref="J15:J20" si="2">J16</f>
        <v>2</v>
      </c>
      <c r="K15" s="35">
        <f t="shared" ref="K15:L20" si="3">K16</f>
        <v>2</v>
      </c>
      <c r="L15" s="35">
        <f t="shared" si="3"/>
        <v>2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239</v>
      </c>
      <c r="B16" s="195" t="s">
        <v>46</v>
      </c>
      <c r="C16" s="196" t="s">
        <v>35</v>
      </c>
      <c r="D16" s="196" t="s">
        <v>37</v>
      </c>
      <c r="E16" s="197" t="s">
        <v>240</v>
      </c>
      <c r="F16" s="7"/>
      <c r="G16" s="7"/>
      <c r="H16" s="7"/>
      <c r="I16" s="196"/>
      <c r="J16" s="35">
        <f t="shared" si="2"/>
        <v>2</v>
      </c>
      <c r="K16" s="35">
        <f t="shared" si="3"/>
        <v>2</v>
      </c>
      <c r="L16" s="35">
        <f t="shared" si="3"/>
        <v>2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106</v>
      </c>
      <c r="B17" s="195" t="s">
        <v>46</v>
      </c>
      <c r="C17" s="196" t="s">
        <v>35</v>
      </c>
      <c r="D17" s="196" t="s">
        <v>37</v>
      </c>
      <c r="E17" s="197" t="s">
        <v>240</v>
      </c>
      <c r="F17" s="7" t="s">
        <v>108</v>
      </c>
      <c r="G17" s="7"/>
      <c r="H17" s="7"/>
      <c r="I17" s="196"/>
      <c r="J17" s="35">
        <f t="shared" si="2"/>
        <v>2</v>
      </c>
      <c r="K17" s="35">
        <f t="shared" si="3"/>
        <v>2</v>
      </c>
      <c r="L17" s="35">
        <f t="shared" si="3"/>
        <v>2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107</v>
      </c>
      <c r="B18" s="195" t="s">
        <v>46</v>
      </c>
      <c r="C18" s="196" t="s">
        <v>35</v>
      </c>
      <c r="D18" s="196" t="s">
        <v>37</v>
      </c>
      <c r="E18" s="197" t="s">
        <v>240</v>
      </c>
      <c r="F18" s="7" t="s">
        <v>109</v>
      </c>
      <c r="G18" s="7"/>
      <c r="H18" s="7"/>
      <c r="I18" s="196"/>
      <c r="J18" s="35">
        <f t="shared" si="2"/>
        <v>2</v>
      </c>
      <c r="K18" s="35">
        <f t="shared" si="3"/>
        <v>2</v>
      </c>
      <c r="L18" s="35">
        <f t="shared" si="3"/>
        <v>2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5" t="s">
        <v>46</v>
      </c>
      <c r="C19" s="196" t="s">
        <v>35</v>
      </c>
      <c r="D19" s="196" t="s">
        <v>37</v>
      </c>
      <c r="E19" s="197" t="s">
        <v>240</v>
      </c>
      <c r="F19" s="7" t="s">
        <v>109</v>
      </c>
      <c r="G19" s="7" t="s">
        <v>17</v>
      </c>
      <c r="H19" s="7"/>
      <c r="I19" s="196"/>
      <c r="J19" s="35">
        <f t="shared" si="2"/>
        <v>2</v>
      </c>
      <c r="K19" s="35">
        <f t="shared" si="3"/>
        <v>2</v>
      </c>
      <c r="L19" s="35">
        <f t="shared" si="3"/>
        <v>2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232</v>
      </c>
      <c r="B20" s="195" t="s">
        <v>46</v>
      </c>
      <c r="C20" s="196" t="s">
        <v>35</v>
      </c>
      <c r="D20" s="196" t="s">
        <v>37</v>
      </c>
      <c r="E20" s="197" t="s">
        <v>240</v>
      </c>
      <c r="F20" s="7" t="s">
        <v>109</v>
      </c>
      <c r="G20" s="7" t="s">
        <v>17</v>
      </c>
      <c r="H20" s="7" t="s">
        <v>32</v>
      </c>
      <c r="I20" s="196"/>
      <c r="J20" s="35">
        <f t="shared" si="2"/>
        <v>2</v>
      </c>
      <c r="K20" s="35">
        <f t="shared" si="3"/>
        <v>2</v>
      </c>
      <c r="L20" s="35">
        <f t="shared" si="3"/>
        <v>2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75</v>
      </c>
      <c r="B21" s="198" t="s">
        <v>46</v>
      </c>
      <c r="C21" s="199" t="s">
        <v>35</v>
      </c>
      <c r="D21" s="199" t="s">
        <v>37</v>
      </c>
      <c r="E21" s="200" t="s">
        <v>240</v>
      </c>
      <c r="F21" s="83" t="s">
        <v>109</v>
      </c>
      <c r="G21" s="83" t="s">
        <v>17</v>
      </c>
      <c r="H21" s="83" t="s">
        <v>32</v>
      </c>
      <c r="I21" s="199" t="s">
        <v>95</v>
      </c>
      <c r="J21" s="88">
        <f>'Прил 2'!J52</f>
        <v>2</v>
      </c>
      <c r="K21" s="88">
        <f>'Прил 2'!K52</f>
        <v>2</v>
      </c>
      <c r="L21" s="88">
        <f>'Прил 2'!L52</f>
        <v>2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61.5" customHeight="1">
      <c r="A22" s="181" t="s">
        <v>216</v>
      </c>
      <c r="B22" s="176" t="s">
        <v>150</v>
      </c>
      <c r="C22" s="176"/>
      <c r="D22" s="176"/>
      <c r="E22" s="176"/>
      <c r="F22" s="7"/>
      <c r="G22" s="176"/>
      <c r="H22" s="176"/>
      <c r="I22" s="176"/>
      <c r="J22" s="35">
        <f t="shared" ref="J22:J28" si="4">J23</f>
        <v>65</v>
      </c>
      <c r="K22" s="35">
        <f t="shared" ref="K22:L28" si="5">K23</f>
        <v>0</v>
      </c>
      <c r="L22" s="35">
        <f t="shared" si="5"/>
        <v>0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36" customHeight="1">
      <c r="A23" s="104" t="s">
        <v>213</v>
      </c>
      <c r="B23" s="176" t="s">
        <v>150</v>
      </c>
      <c r="C23" s="176" t="s">
        <v>35</v>
      </c>
      <c r="D23" s="176" t="s">
        <v>17</v>
      </c>
      <c r="E23" s="176"/>
      <c r="F23" s="7"/>
      <c r="G23" s="176"/>
      <c r="H23" s="176"/>
      <c r="I23" s="176"/>
      <c r="J23" s="35">
        <f t="shared" si="4"/>
        <v>65</v>
      </c>
      <c r="K23" s="35">
        <f t="shared" si="5"/>
        <v>0</v>
      </c>
      <c r="L23" s="35">
        <f t="shared" si="5"/>
        <v>0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35.25" customHeight="1">
      <c r="A24" s="10" t="s">
        <v>214</v>
      </c>
      <c r="B24" s="176" t="s">
        <v>150</v>
      </c>
      <c r="C24" s="176" t="s">
        <v>35</v>
      </c>
      <c r="D24" s="176" t="s">
        <v>17</v>
      </c>
      <c r="E24" s="6" t="s">
        <v>215</v>
      </c>
      <c r="F24" s="7"/>
      <c r="G24" s="176"/>
      <c r="H24" s="176"/>
      <c r="I24" s="176"/>
      <c r="J24" s="35">
        <f t="shared" si="4"/>
        <v>65</v>
      </c>
      <c r="K24" s="35">
        <f t="shared" si="5"/>
        <v>0</v>
      </c>
      <c r="L24" s="35">
        <f t="shared" si="5"/>
        <v>0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32.25" customHeight="1">
      <c r="A25" s="182" t="s">
        <v>106</v>
      </c>
      <c r="B25" s="176" t="s">
        <v>150</v>
      </c>
      <c r="C25" s="176" t="s">
        <v>35</v>
      </c>
      <c r="D25" s="176" t="s">
        <v>17</v>
      </c>
      <c r="E25" s="6" t="s">
        <v>215</v>
      </c>
      <c r="F25" s="7" t="s">
        <v>108</v>
      </c>
      <c r="G25" s="176"/>
      <c r="H25" s="176"/>
      <c r="I25" s="176"/>
      <c r="J25" s="35">
        <f t="shared" si="4"/>
        <v>65</v>
      </c>
      <c r="K25" s="35">
        <f t="shared" si="5"/>
        <v>0</v>
      </c>
      <c r="L25" s="35">
        <f t="shared" si="5"/>
        <v>0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34.5" customHeight="1">
      <c r="A26" s="182" t="s">
        <v>107</v>
      </c>
      <c r="B26" s="176" t="s">
        <v>150</v>
      </c>
      <c r="C26" s="176" t="s">
        <v>35</v>
      </c>
      <c r="D26" s="176" t="s">
        <v>17</v>
      </c>
      <c r="E26" s="6" t="s">
        <v>215</v>
      </c>
      <c r="F26" s="7" t="s">
        <v>109</v>
      </c>
      <c r="G26" s="176"/>
      <c r="H26" s="176"/>
      <c r="I26" s="176"/>
      <c r="J26" s="35">
        <f t="shared" si="4"/>
        <v>65</v>
      </c>
      <c r="K26" s="35">
        <f t="shared" si="5"/>
        <v>0</v>
      </c>
      <c r="L26" s="35">
        <f t="shared" si="5"/>
        <v>0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19.899999999999999" customHeight="1">
      <c r="A27" s="10" t="s">
        <v>21</v>
      </c>
      <c r="B27" s="176" t="s">
        <v>150</v>
      </c>
      <c r="C27" s="176" t="s">
        <v>35</v>
      </c>
      <c r="D27" s="176" t="s">
        <v>17</v>
      </c>
      <c r="E27" s="6" t="s">
        <v>215</v>
      </c>
      <c r="F27" s="7" t="s">
        <v>109</v>
      </c>
      <c r="G27" s="176" t="s">
        <v>20</v>
      </c>
      <c r="H27" s="176"/>
      <c r="I27" s="176"/>
      <c r="J27" s="35">
        <f t="shared" si="4"/>
        <v>65</v>
      </c>
      <c r="K27" s="35">
        <f t="shared" si="5"/>
        <v>0</v>
      </c>
      <c r="L27" s="35">
        <f t="shared" si="5"/>
        <v>0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19.899999999999999" customHeight="1">
      <c r="A28" s="10" t="s">
        <v>57</v>
      </c>
      <c r="B28" s="176" t="s">
        <v>150</v>
      </c>
      <c r="C28" s="176" t="s">
        <v>35</v>
      </c>
      <c r="D28" s="176" t="s">
        <v>17</v>
      </c>
      <c r="E28" s="6" t="s">
        <v>215</v>
      </c>
      <c r="F28" s="7" t="s">
        <v>109</v>
      </c>
      <c r="G28" s="176" t="s">
        <v>20</v>
      </c>
      <c r="H28" s="176" t="s">
        <v>28</v>
      </c>
      <c r="I28" s="176"/>
      <c r="J28" s="35">
        <f t="shared" si="4"/>
        <v>65</v>
      </c>
      <c r="K28" s="35">
        <f t="shared" si="5"/>
        <v>0</v>
      </c>
      <c r="L28" s="35">
        <f t="shared" si="5"/>
        <v>0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40.5" customHeight="1">
      <c r="A29" s="120" t="s">
        <v>75</v>
      </c>
      <c r="B29" s="176" t="s">
        <v>150</v>
      </c>
      <c r="C29" s="176" t="s">
        <v>35</v>
      </c>
      <c r="D29" s="176" t="s">
        <v>17</v>
      </c>
      <c r="E29" s="6" t="s">
        <v>215</v>
      </c>
      <c r="F29" s="7" t="s">
        <v>109</v>
      </c>
      <c r="G29" s="176" t="s">
        <v>20</v>
      </c>
      <c r="H29" s="176" t="s">
        <v>28</v>
      </c>
      <c r="I29" s="176" t="s">
        <v>95</v>
      </c>
      <c r="J29" s="35">
        <f>'Прил 2'!J96</f>
        <v>65</v>
      </c>
      <c r="K29" s="35">
        <f>'Прил 2'!K96</f>
        <v>0</v>
      </c>
      <c r="L29" s="35">
        <f>'Прил 2'!L96</f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51" customHeight="1">
      <c r="A30" s="104" t="s">
        <v>242</v>
      </c>
      <c r="B30" s="176" t="s">
        <v>32</v>
      </c>
      <c r="C30" s="201"/>
      <c r="D30" s="201"/>
      <c r="E30" s="69"/>
      <c r="F30" s="83"/>
      <c r="G30" s="202"/>
      <c r="H30" s="201"/>
      <c r="I30" s="201"/>
      <c r="J30" s="35">
        <f t="shared" ref="J30:J35" si="6">J31</f>
        <v>359.2</v>
      </c>
      <c r="K30" s="35">
        <f t="shared" ref="K30:L35" si="7">K31</f>
        <v>328.4</v>
      </c>
      <c r="L30" s="35">
        <f t="shared" si="7"/>
        <v>339.2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176.25" customHeight="1">
      <c r="A31" s="194" t="s">
        <v>187</v>
      </c>
      <c r="B31" s="7" t="s">
        <v>32</v>
      </c>
      <c r="C31" s="7" t="s">
        <v>35</v>
      </c>
      <c r="D31" s="7" t="s">
        <v>17</v>
      </c>
      <c r="E31" s="85" t="s">
        <v>56</v>
      </c>
      <c r="F31" s="7"/>
      <c r="G31" s="186"/>
      <c r="H31" s="7"/>
      <c r="I31" s="7"/>
      <c r="J31" s="35">
        <f t="shared" si="6"/>
        <v>359.2</v>
      </c>
      <c r="K31" s="35">
        <f t="shared" si="7"/>
        <v>328.4</v>
      </c>
      <c r="L31" s="35">
        <f t="shared" si="7"/>
        <v>339.2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customHeight="1">
      <c r="A32" s="73" t="s">
        <v>107</v>
      </c>
      <c r="B32" s="7" t="s">
        <v>32</v>
      </c>
      <c r="C32" s="7" t="s">
        <v>35</v>
      </c>
      <c r="D32" s="7" t="s">
        <v>17</v>
      </c>
      <c r="E32" s="85" t="s">
        <v>56</v>
      </c>
      <c r="F32" s="7" t="s">
        <v>108</v>
      </c>
      <c r="G32" s="186"/>
      <c r="H32" s="7"/>
      <c r="I32" s="7"/>
      <c r="J32" s="35">
        <f t="shared" si="6"/>
        <v>359.2</v>
      </c>
      <c r="K32" s="35">
        <f t="shared" si="7"/>
        <v>328.4</v>
      </c>
      <c r="L32" s="35">
        <f t="shared" si="7"/>
        <v>339.2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5.5" customHeight="1">
      <c r="A33" s="73" t="s">
        <v>43</v>
      </c>
      <c r="B33" s="7" t="s">
        <v>32</v>
      </c>
      <c r="C33" s="7" t="s">
        <v>35</v>
      </c>
      <c r="D33" s="7" t="s">
        <v>17</v>
      </c>
      <c r="E33" s="85" t="s">
        <v>56</v>
      </c>
      <c r="F33" s="7" t="s">
        <v>109</v>
      </c>
      <c r="G33" s="186"/>
      <c r="H33" s="7"/>
      <c r="I33" s="7"/>
      <c r="J33" s="35">
        <f t="shared" si="6"/>
        <v>359.2</v>
      </c>
      <c r="K33" s="35">
        <f t="shared" si="7"/>
        <v>328.4</v>
      </c>
      <c r="L33" s="35">
        <f t="shared" si="7"/>
        <v>339.2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19.5" customHeight="1">
      <c r="A34" s="73" t="s">
        <v>54</v>
      </c>
      <c r="B34" s="7" t="s">
        <v>32</v>
      </c>
      <c r="C34" s="7" t="s">
        <v>35</v>
      </c>
      <c r="D34" s="7" t="s">
        <v>17</v>
      </c>
      <c r="E34" s="85" t="s">
        <v>56</v>
      </c>
      <c r="F34" s="7" t="s">
        <v>109</v>
      </c>
      <c r="G34" s="186" t="s">
        <v>18</v>
      </c>
      <c r="H34" s="7"/>
      <c r="I34" s="7"/>
      <c r="J34" s="35">
        <f t="shared" si="6"/>
        <v>359.2</v>
      </c>
      <c r="K34" s="35">
        <f t="shared" si="7"/>
        <v>328.4</v>
      </c>
      <c r="L34" s="35">
        <f t="shared" si="7"/>
        <v>339.2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21" customHeight="1">
      <c r="A35" s="73" t="s">
        <v>55</v>
      </c>
      <c r="B35" s="7" t="s">
        <v>32</v>
      </c>
      <c r="C35" s="7" t="s">
        <v>35</v>
      </c>
      <c r="D35" s="7" t="s">
        <v>17</v>
      </c>
      <c r="E35" s="85" t="s">
        <v>56</v>
      </c>
      <c r="F35" s="7" t="s">
        <v>109</v>
      </c>
      <c r="G35" s="186" t="s">
        <v>18</v>
      </c>
      <c r="H35" s="7" t="s">
        <v>30</v>
      </c>
      <c r="I35" s="7"/>
      <c r="J35" s="35">
        <f t="shared" si="6"/>
        <v>359.2</v>
      </c>
      <c r="K35" s="35">
        <f t="shared" si="7"/>
        <v>328.4</v>
      </c>
      <c r="L35" s="35">
        <f t="shared" si="7"/>
        <v>339.2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40.5" customHeight="1">
      <c r="A36" s="120" t="s">
        <v>75</v>
      </c>
      <c r="B36" s="83" t="s">
        <v>32</v>
      </c>
      <c r="C36" s="83" t="s">
        <v>35</v>
      </c>
      <c r="D36" s="83" t="s">
        <v>17</v>
      </c>
      <c r="E36" s="84" t="s">
        <v>56</v>
      </c>
      <c r="F36" s="83" t="s">
        <v>109</v>
      </c>
      <c r="G36" s="188" t="s">
        <v>18</v>
      </c>
      <c r="H36" s="83" t="s">
        <v>30</v>
      </c>
      <c r="I36" s="83" t="s">
        <v>95</v>
      </c>
      <c r="J36" s="35">
        <f>'Прил 2'!J80</f>
        <v>359.2</v>
      </c>
      <c r="K36" s="35">
        <f>'Прил 2'!K80</f>
        <v>328.4</v>
      </c>
      <c r="L36" s="35">
        <f>'Прил 2'!L80</f>
        <v>339.2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83.25" customHeight="1">
      <c r="A37" s="10" t="s">
        <v>243</v>
      </c>
      <c r="B37" s="195" t="s">
        <v>223</v>
      </c>
      <c r="C37" s="196"/>
      <c r="D37" s="196"/>
      <c r="E37" s="197"/>
      <c r="F37" s="7"/>
      <c r="G37" s="7"/>
      <c r="H37" s="7"/>
      <c r="I37" s="196"/>
      <c r="J37" s="35">
        <f t="shared" ref="J37:J42" si="8">J38</f>
        <v>66.599999999999994</v>
      </c>
      <c r="K37" s="35">
        <f t="shared" ref="K37:L42" si="9">K38</f>
        <v>77</v>
      </c>
      <c r="L37" s="35">
        <f t="shared" si="9"/>
        <v>98.2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174.75" customHeight="1">
      <c r="A38" s="194" t="s">
        <v>187</v>
      </c>
      <c r="B38" s="195" t="s">
        <v>223</v>
      </c>
      <c r="C38" s="196" t="s">
        <v>35</v>
      </c>
      <c r="D38" s="196" t="s">
        <v>17</v>
      </c>
      <c r="E38" s="197" t="s">
        <v>56</v>
      </c>
      <c r="F38" s="7"/>
      <c r="G38" s="7"/>
      <c r="H38" s="7"/>
      <c r="I38" s="196"/>
      <c r="J38" s="35">
        <f t="shared" si="8"/>
        <v>66.599999999999994</v>
      </c>
      <c r="K38" s="35">
        <f t="shared" si="9"/>
        <v>77</v>
      </c>
      <c r="L38" s="35">
        <f t="shared" si="9"/>
        <v>98.2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36" customHeight="1">
      <c r="A39" s="73" t="s">
        <v>106</v>
      </c>
      <c r="B39" s="195" t="s">
        <v>223</v>
      </c>
      <c r="C39" s="196" t="s">
        <v>35</v>
      </c>
      <c r="D39" s="196" t="s">
        <v>17</v>
      </c>
      <c r="E39" s="197" t="s">
        <v>56</v>
      </c>
      <c r="F39" s="7" t="s">
        <v>108</v>
      </c>
      <c r="G39" s="7"/>
      <c r="H39" s="7"/>
      <c r="I39" s="196"/>
      <c r="J39" s="35">
        <f t="shared" si="8"/>
        <v>66.599999999999994</v>
      </c>
      <c r="K39" s="35">
        <f t="shared" si="9"/>
        <v>77</v>
      </c>
      <c r="L39" s="35">
        <f t="shared" si="9"/>
        <v>98.2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40.5" customHeight="1">
      <c r="A40" s="73" t="s">
        <v>107</v>
      </c>
      <c r="B40" s="195" t="s">
        <v>223</v>
      </c>
      <c r="C40" s="196" t="s">
        <v>35</v>
      </c>
      <c r="D40" s="196" t="s">
        <v>17</v>
      </c>
      <c r="E40" s="197" t="s">
        <v>56</v>
      </c>
      <c r="F40" s="7" t="s">
        <v>109</v>
      </c>
      <c r="G40" s="7"/>
      <c r="H40" s="7"/>
      <c r="I40" s="196"/>
      <c r="J40" s="35">
        <f t="shared" si="8"/>
        <v>66.599999999999994</v>
      </c>
      <c r="K40" s="35">
        <f t="shared" si="9"/>
        <v>77</v>
      </c>
      <c r="L40" s="35">
        <f t="shared" si="9"/>
        <v>98.2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24" customHeight="1">
      <c r="A41" s="10" t="s">
        <v>54</v>
      </c>
      <c r="B41" s="195" t="s">
        <v>223</v>
      </c>
      <c r="C41" s="196" t="s">
        <v>35</v>
      </c>
      <c r="D41" s="196" t="s">
        <v>17</v>
      </c>
      <c r="E41" s="197" t="s">
        <v>56</v>
      </c>
      <c r="F41" s="7" t="s">
        <v>109</v>
      </c>
      <c r="G41" s="7" t="s">
        <v>18</v>
      </c>
      <c r="H41" s="7"/>
      <c r="I41" s="196"/>
      <c r="J41" s="35">
        <f t="shared" si="8"/>
        <v>66.599999999999994</v>
      </c>
      <c r="K41" s="35">
        <f t="shared" si="9"/>
        <v>77</v>
      </c>
      <c r="L41" s="35">
        <f t="shared" si="9"/>
        <v>98.2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27.75" customHeight="1">
      <c r="A42" s="10" t="s">
        <v>55</v>
      </c>
      <c r="B42" s="195" t="s">
        <v>223</v>
      </c>
      <c r="C42" s="196" t="s">
        <v>35</v>
      </c>
      <c r="D42" s="196" t="s">
        <v>17</v>
      </c>
      <c r="E42" s="197" t="s">
        <v>56</v>
      </c>
      <c r="F42" s="7" t="s">
        <v>109</v>
      </c>
      <c r="G42" s="7" t="s">
        <v>18</v>
      </c>
      <c r="H42" s="7" t="s">
        <v>30</v>
      </c>
      <c r="I42" s="196"/>
      <c r="J42" s="35">
        <f t="shared" si="8"/>
        <v>66.599999999999994</v>
      </c>
      <c r="K42" s="35">
        <f t="shared" si="9"/>
        <v>77</v>
      </c>
      <c r="L42" s="35">
        <f t="shared" si="9"/>
        <v>98.2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40.5" customHeight="1">
      <c r="A43" s="120" t="s">
        <v>75</v>
      </c>
      <c r="B43" s="198" t="s">
        <v>223</v>
      </c>
      <c r="C43" s="199" t="s">
        <v>35</v>
      </c>
      <c r="D43" s="199" t="s">
        <v>17</v>
      </c>
      <c r="E43" s="200" t="s">
        <v>56</v>
      </c>
      <c r="F43" s="83" t="s">
        <v>109</v>
      </c>
      <c r="G43" s="83" t="s">
        <v>18</v>
      </c>
      <c r="H43" s="83" t="s">
        <v>30</v>
      </c>
      <c r="I43" s="199" t="s">
        <v>95</v>
      </c>
      <c r="J43" s="35">
        <f>'Прил 2'!J81</f>
        <v>66.599999999999994</v>
      </c>
      <c r="K43" s="35">
        <f>'Прил 2'!K81</f>
        <v>77</v>
      </c>
      <c r="L43" s="35">
        <f>'Прил 2'!L81</f>
        <v>98.2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33" customHeight="1">
      <c r="A44" s="189" t="s">
        <v>224</v>
      </c>
      <c r="B44" s="6" t="s">
        <v>225</v>
      </c>
      <c r="C44" s="6"/>
      <c r="D44" s="6"/>
      <c r="E44" s="6"/>
      <c r="F44" s="90"/>
      <c r="G44" s="83"/>
      <c r="H44" s="83"/>
      <c r="I44" s="83"/>
      <c r="J44" s="35">
        <f t="shared" ref="J44:J49" si="10">J45</f>
        <v>0.5</v>
      </c>
      <c r="K44" s="35">
        <f t="shared" ref="K44:L49" si="11">K45</f>
        <v>0.5</v>
      </c>
      <c r="L44" s="35">
        <f t="shared" si="11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customHeight="1">
      <c r="A45" s="73" t="s">
        <v>226</v>
      </c>
      <c r="B45" s="6" t="s">
        <v>225</v>
      </c>
      <c r="C45" s="6" t="s">
        <v>35</v>
      </c>
      <c r="D45" s="6" t="s">
        <v>37</v>
      </c>
      <c r="E45" s="6" t="s">
        <v>227</v>
      </c>
      <c r="F45" s="90"/>
      <c r="G45" s="83"/>
      <c r="H45" s="83"/>
      <c r="I45" s="83"/>
      <c r="J45" s="35">
        <f t="shared" si="10"/>
        <v>0.5</v>
      </c>
      <c r="K45" s="35">
        <f t="shared" si="11"/>
        <v>0.5</v>
      </c>
      <c r="L45" s="35">
        <f t="shared" si="11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35.25" customHeight="1">
      <c r="A46" s="73" t="s">
        <v>106</v>
      </c>
      <c r="B46" s="6" t="s">
        <v>225</v>
      </c>
      <c r="C46" s="6" t="s">
        <v>35</v>
      </c>
      <c r="D46" s="6" t="s">
        <v>37</v>
      </c>
      <c r="E46" s="6" t="s">
        <v>227</v>
      </c>
      <c r="F46" s="90" t="s">
        <v>108</v>
      </c>
      <c r="G46" s="83"/>
      <c r="H46" s="83"/>
      <c r="I46" s="83"/>
      <c r="J46" s="35">
        <f t="shared" si="10"/>
        <v>0.5</v>
      </c>
      <c r="K46" s="35">
        <f t="shared" si="11"/>
        <v>0.5</v>
      </c>
      <c r="L46" s="35">
        <f t="shared" si="11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40.5" customHeight="1">
      <c r="A47" s="73" t="s">
        <v>107</v>
      </c>
      <c r="B47" s="6" t="s">
        <v>225</v>
      </c>
      <c r="C47" s="6" t="s">
        <v>35</v>
      </c>
      <c r="D47" s="6" t="s">
        <v>37</v>
      </c>
      <c r="E47" s="6" t="s">
        <v>227</v>
      </c>
      <c r="F47" s="90" t="s">
        <v>109</v>
      </c>
      <c r="G47" s="83"/>
      <c r="H47" s="83"/>
      <c r="I47" s="83"/>
      <c r="J47" s="35">
        <f t="shared" si="10"/>
        <v>0.5</v>
      </c>
      <c r="K47" s="35">
        <f t="shared" si="11"/>
        <v>0.5</v>
      </c>
      <c r="L47" s="35">
        <f t="shared" si="11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0.25" customHeight="1">
      <c r="A48" s="118" t="s">
        <v>221</v>
      </c>
      <c r="B48" s="6" t="s">
        <v>225</v>
      </c>
      <c r="C48" s="6" t="s">
        <v>35</v>
      </c>
      <c r="D48" s="6" t="s">
        <v>37</v>
      </c>
      <c r="E48" s="6" t="s">
        <v>227</v>
      </c>
      <c r="F48" s="90" t="s">
        <v>109</v>
      </c>
      <c r="G48" s="7" t="s">
        <v>29</v>
      </c>
      <c r="H48" s="7"/>
      <c r="I48" s="83"/>
      <c r="J48" s="35">
        <f t="shared" si="10"/>
        <v>0.5</v>
      </c>
      <c r="K48" s="35">
        <f t="shared" si="11"/>
        <v>0.5</v>
      </c>
      <c r="L48" s="35">
        <f t="shared" si="11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customHeight="1">
      <c r="A49" s="118" t="s">
        <v>222</v>
      </c>
      <c r="B49" s="6" t="s">
        <v>225</v>
      </c>
      <c r="C49" s="6" t="s">
        <v>35</v>
      </c>
      <c r="D49" s="6" t="s">
        <v>37</v>
      </c>
      <c r="E49" s="6" t="s">
        <v>227</v>
      </c>
      <c r="F49" s="90" t="s">
        <v>109</v>
      </c>
      <c r="G49" s="7" t="s">
        <v>29</v>
      </c>
      <c r="H49" s="7" t="s">
        <v>223</v>
      </c>
      <c r="I49" s="83"/>
      <c r="J49" s="35">
        <f t="shared" si="10"/>
        <v>0.5</v>
      </c>
      <c r="K49" s="35">
        <f t="shared" si="11"/>
        <v>0.5</v>
      </c>
      <c r="L49" s="35">
        <f t="shared" si="11"/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40.5" customHeight="1">
      <c r="A50" s="120" t="s">
        <v>75</v>
      </c>
      <c r="B50" s="66" t="s">
        <v>225</v>
      </c>
      <c r="C50" s="66" t="s">
        <v>35</v>
      </c>
      <c r="D50" s="66" t="s">
        <v>37</v>
      </c>
      <c r="E50" s="66" t="s">
        <v>227</v>
      </c>
      <c r="F50" s="89" t="s">
        <v>109</v>
      </c>
      <c r="G50" s="83" t="s">
        <v>29</v>
      </c>
      <c r="H50" s="83" t="s">
        <v>223</v>
      </c>
      <c r="I50" s="83" t="s">
        <v>95</v>
      </c>
      <c r="J50" s="88">
        <f>'Прил 2'!J74</f>
        <v>0.5</v>
      </c>
      <c r="K50" s="88">
        <f>'Прил 2'!K74</f>
        <v>0.5</v>
      </c>
      <c r="L50" s="88">
        <f>'Прил 2'!L74</f>
        <v>0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30.75" customHeight="1">
      <c r="A51" s="73" t="s">
        <v>233</v>
      </c>
      <c r="B51" s="85" t="s">
        <v>234</v>
      </c>
      <c r="C51" s="7"/>
      <c r="D51" s="7"/>
      <c r="E51" s="7"/>
      <c r="F51" s="98"/>
      <c r="G51" s="83"/>
      <c r="H51" s="83"/>
      <c r="I51" s="83"/>
      <c r="J51" s="35">
        <f t="shared" ref="J51:J56" si="12">J52</f>
        <v>0.5</v>
      </c>
      <c r="K51" s="35">
        <f t="shared" ref="K51:L56" si="13">K52</f>
        <v>0.5</v>
      </c>
      <c r="L51" s="35">
        <f t="shared" si="13"/>
        <v>0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18.75" customHeight="1">
      <c r="A52" s="73" t="s">
        <v>235</v>
      </c>
      <c r="B52" s="85" t="s">
        <v>234</v>
      </c>
      <c r="C52" s="7" t="s">
        <v>35</v>
      </c>
      <c r="D52" s="7" t="s">
        <v>35</v>
      </c>
      <c r="E52" s="7" t="s">
        <v>236</v>
      </c>
      <c r="F52" s="98"/>
      <c r="G52" s="83"/>
      <c r="H52" s="83"/>
      <c r="I52" s="83"/>
      <c r="J52" s="35">
        <f t="shared" si="12"/>
        <v>0.5</v>
      </c>
      <c r="K52" s="35">
        <f t="shared" si="13"/>
        <v>0.5</v>
      </c>
      <c r="L52" s="35">
        <f t="shared" si="13"/>
        <v>0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5.25" customHeight="1">
      <c r="A53" s="73" t="s">
        <v>106</v>
      </c>
      <c r="B53" s="6" t="s">
        <v>234</v>
      </c>
      <c r="C53" s="6" t="s">
        <v>35</v>
      </c>
      <c r="D53" s="6" t="s">
        <v>37</v>
      </c>
      <c r="E53" s="6" t="s">
        <v>236</v>
      </c>
      <c r="F53" s="6" t="s">
        <v>108</v>
      </c>
      <c r="G53" s="83"/>
      <c r="H53" s="83"/>
      <c r="I53" s="83"/>
      <c r="J53" s="35">
        <f t="shared" si="12"/>
        <v>0.5</v>
      </c>
      <c r="K53" s="35">
        <f t="shared" si="13"/>
        <v>0.5</v>
      </c>
      <c r="L53" s="35">
        <f t="shared" si="13"/>
        <v>0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40.5" customHeight="1">
      <c r="A54" s="73" t="s">
        <v>107</v>
      </c>
      <c r="B54" s="6" t="s">
        <v>234</v>
      </c>
      <c r="C54" s="6" t="s">
        <v>35</v>
      </c>
      <c r="D54" s="6" t="s">
        <v>37</v>
      </c>
      <c r="E54" s="6" t="s">
        <v>236</v>
      </c>
      <c r="F54" s="6" t="s">
        <v>109</v>
      </c>
      <c r="G54" s="83"/>
      <c r="H54" s="83"/>
      <c r="I54" s="83"/>
      <c r="J54" s="35">
        <f t="shared" si="12"/>
        <v>0.5</v>
      </c>
      <c r="K54" s="35">
        <f t="shared" si="13"/>
        <v>0.5</v>
      </c>
      <c r="L54" s="35">
        <f t="shared" si="13"/>
        <v>0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18.75" customHeight="1">
      <c r="A55" s="118" t="s">
        <v>16</v>
      </c>
      <c r="B55" s="6" t="s">
        <v>234</v>
      </c>
      <c r="C55" s="6" t="s">
        <v>35</v>
      </c>
      <c r="D55" s="6" t="s">
        <v>37</v>
      </c>
      <c r="E55" s="6" t="s">
        <v>236</v>
      </c>
      <c r="F55" s="6" t="s">
        <v>109</v>
      </c>
      <c r="G55" s="7" t="s">
        <v>17</v>
      </c>
      <c r="H55" s="83"/>
      <c r="I55" s="83"/>
      <c r="J55" s="35">
        <f t="shared" si="12"/>
        <v>0.5</v>
      </c>
      <c r="K55" s="35">
        <f t="shared" si="13"/>
        <v>0.5</v>
      </c>
      <c r="L55" s="35">
        <f t="shared" si="13"/>
        <v>0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21" customHeight="1">
      <c r="A56" s="118" t="s">
        <v>232</v>
      </c>
      <c r="B56" s="6" t="s">
        <v>234</v>
      </c>
      <c r="C56" s="6" t="s">
        <v>35</v>
      </c>
      <c r="D56" s="6" t="s">
        <v>37</v>
      </c>
      <c r="E56" s="6" t="s">
        <v>236</v>
      </c>
      <c r="F56" s="6" t="s">
        <v>109</v>
      </c>
      <c r="G56" s="7" t="s">
        <v>17</v>
      </c>
      <c r="H56" s="7" t="s">
        <v>32</v>
      </c>
      <c r="I56" s="7"/>
      <c r="J56" s="35">
        <f t="shared" si="12"/>
        <v>0.5</v>
      </c>
      <c r="K56" s="35">
        <f t="shared" si="13"/>
        <v>0.5</v>
      </c>
      <c r="L56" s="35">
        <f t="shared" si="13"/>
        <v>0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s="116" customFormat="1" ht="40.5" customHeight="1">
      <c r="A57" s="120" t="s">
        <v>75</v>
      </c>
      <c r="B57" s="6" t="s">
        <v>234</v>
      </c>
      <c r="C57" s="6" t="s">
        <v>35</v>
      </c>
      <c r="D57" s="6" t="s">
        <v>37</v>
      </c>
      <c r="E57" s="6" t="s">
        <v>236</v>
      </c>
      <c r="F57" s="6" t="s">
        <v>109</v>
      </c>
      <c r="G57" s="83" t="s">
        <v>17</v>
      </c>
      <c r="H57" s="83" t="s">
        <v>32</v>
      </c>
      <c r="I57" s="83" t="s">
        <v>95</v>
      </c>
      <c r="J57" s="88">
        <f>'Прил 2'!J59</f>
        <v>0.5</v>
      </c>
      <c r="K57" s="88">
        <f>'Прил 2'!K59</f>
        <v>0.5</v>
      </c>
      <c r="L57" s="88">
        <f>'Прил 2'!L59</f>
        <v>0</v>
      </c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</row>
    <row r="58" spans="1:43" ht="20.25" customHeight="1">
      <c r="A58" s="70" t="s">
        <v>149</v>
      </c>
      <c r="B58" s="6" t="s">
        <v>34</v>
      </c>
      <c r="C58" s="6"/>
      <c r="D58" s="7"/>
      <c r="E58" s="7"/>
      <c r="F58" s="7"/>
      <c r="G58" s="6"/>
      <c r="H58" s="6"/>
      <c r="I58" s="117"/>
      <c r="J58" s="35">
        <f>J59+J72</f>
        <v>1428.7582299999999</v>
      </c>
      <c r="K58" s="35">
        <f>K59+K72</f>
        <v>441</v>
      </c>
      <c r="L58" s="35">
        <f>L59+L72</f>
        <v>378.9</v>
      </c>
    </row>
    <row r="59" spans="1:43" ht="15.75">
      <c r="A59" s="118" t="s">
        <v>141</v>
      </c>
      <c r="B59" s="6">
        <v>65</v>
      </c>
      <c r="C59" s="6">
        <v>1</v>
      </c>
      <c r="D59" s="66"/>
      <c r="E59" s="66"/>
      <c r="F59" s="66"/>
      <c r="G59" s="6"/>
      <c r="H59" s="6"/>
      <c r="I59" s="117"/>
      <c r="J59" s="35">
        <f>J60+J66</f>
        <v>501.39099999999996</v>
      </c>
      <c r="K59" s="35">
        <f t="shared" ref="K59:L59" si="14">K60</f>
        <v>157.5</v>
      </c>
      <c r="L59" s="35">
        <f t="shared" si="14"/>
        <v>134.30000000000001</v>
      </c>
    </row>
    <row r="60" spans="1:43" ht="31.5">
      <c r="A60" s="118" t="s">
        <v>36</v>
      </c>
      <c r="B60" s="7" t="s">
        <v>34</v>
      </c>
      <c r="C60" s="7" t="s">
        <v>24</v>
      </c>
      <c r="D60" s="7" t="s">
        <v>37</v>
      </c>
      <c r="E60" s="7" t="s">
        <v>38</v>
      </c>
      <c r="F60" s="7"/>
      <c r="G60" s="7"/>
      <c r="H60" s="7"/>
      <c r="I60" s="7"/>
      <c r="J60" s="35">
        <f>J63</f>
        <v>271.39099999999996</v>
      </c>
      <c r="K60" s="35">
        <f>K63</f>
        <v>157.5</v>
      </c>
      <c r="L60" s="35">
        <f>L63</f>
        <v>134.30000000000001</v>
      </c>
    </row>
    <row r="61" spans="1:43" ht="63">
      <c r="A61" s="74" t="s">
        <v>110</v>
      </c>
      <c r="B61" s="6">
        <v>65</v>
      </c>
      <c r="C61" s="6">
        <v>1</v>
      </c>
      <c r="D61" s="7" t="s">
        <v>37</v>
      </c>
      <c r="E61" s="6">
        <v>41150</v>
      </c>
      <c r="F61" s="7" t="s">
        <v>112</v>
      </c>
      <c r="G61" s="7"/>
      <c r="H61" s="7"/>
      <c r="I61" s="7"/>
      <c r="J61" s="35">
        <f>J62</f>
        <v>271.39099999999996</v>
      </c>
      <c r="K61" s="35">
        <f t="shared" ref="K61:L61" si="15">K62</f>
        <v>157.5</v>
      </c>
      <c r="L61" s="35">
        <f t="shared" si="15"/>
        <v>134.30000000000001</v>
      </c>
    </row>
    <row r="62" spans="1:43" ht="31.5">
      <c r="A62" s="74" t="s">
        <v>111</v>
      </c>
      <c r="B62" s="6">
        <v>65</v>
      </c>
      <c r="C62" s="6">
        <v>1</v>
      </c>
      <c r="D62" s="7" t="s">
        <v>37</v>
      </c>
      <c r="E62" s="6">
        <v>41150</v>
      </c>
      <c r="F62" s="7" t="s">
        <v>113</v>
      </c>
      <c r="G62" s="7"/>
      <c r="H62" s="7"/>
      <c r="I62" s="7"/>
      <c r="J62" s="35">
        <f>J63</f>
        <v>271.39099999999996</v>
      </c>
      <c r="K62" s="35">
        <f t="shared" ref="K62:L62" si="16">K63</f>
        <v>157.5</v>
      </c>
      <c r="L62" s="35">
        <f t="shared" si="16"/>
        <v>134.30000000000001</v>
      </c>
    </row>
    <row r="63" spans="1:43" ht="15.75">
      <c r="A63" s="118" t="s">
        <v>16</v>
      </c>
      <c r="B63" s="6">
        <v>65</v>
      </c>
      <c r="C63" s="6">
        <v>1</v>
      </c>
      <c r="D63" s="7" t="s">
        <v>37</v>
      </c>
      <c r="E63" s="6">
        <v>41150</v>
      </c>
      <c r="F63" s="6" t="s">
        <v>113</v>
      </c>
      <c r="G63" s="6" t="s">
        <v>17</v>
      </c>
      <c r="H63" s="6"/>
      <c r="I63" s="7"/>
      <c r="J63" s="35">
        <f>J64</f>
        <v>271.39099999999996</v>
      </c>
      <c r="K63" s="35">
        <f t="shared" ref="K63:L64" si="17">K64</f>
        <v>157.5</v>
      </c>
      <c r="L63" s="35">
        <f t="shared" si="17"/>
        <v>134.30000000000001</v>
      </c>
    </row>
    <row r="64" spans="1:43" ht="31.5">
      <c r="A64" s="118" t="s">
        <v>33</v>
      </c>
      <c r="B64" s="6">
        <v>65</v>
      </c>
      <c r="C64" s="6">
        <v>1</v>
      </c>
      <c r="D64" s="7" t="s">
        <v>37</v>
      </c>
      <c r="E64" s="6">
        <v>41150</v>
      </c>
      <c r="F64" s="6" t="s">
        <v>113</v>
      </c>
      <c r="G64" s="6" t="s">
        <v>17</v>
      </c>
      <c r="H64" s="6" t="s">
        <v>28</v>
      </c>
      <c r="I64" s="7"/>
      <c r="J64" s="35">
        <f>J65</f>
        <v>271.39099999999996</v>
      </c>
      <c r="K64" s="35">
        <f t="shared" si="17"/>
        <v>157.5</v>
      </c>
      <c r="L64" s="35">
        <f t="shared" si="17"/>
        <v>134.30000000000001</v>
      </c>
    </row>
    <row r="65" spans="1:12" ht="31.5">
      <c r="A65" s="120" t="s">
        <v>75</v>
      </c>
      <c r="B65" s="66">
        <v>65</v>
      </c>
      <c r="C65" s="66">
        <v>1</v>
      </c>
      <c r="D65" s="83" t="s">
        <v>37</v>
      </c>
      <c r="E65" s="66" t="s">
        <v>38</v>
      </c>
      <c r="F65" s="66" t="s">
        <v>113</v>
      </c>
      <c r="G65" s="66" t="s">
        <v>17</v>
      </c>
      <c r="H65" s="66" t="s">
        <v>28</v>
      </c>
      <c r="I65" s="83" t="s">
        <v>95</v>
      </c>
      <c r="J65" s="88">
        <f>'Прил 2'!J15</f>
        <v>271.39099999999996</v>
      </c>
      <c r="K65" s="88">
        <f>'Прил 2'!K15</f>
        <v>157.5</v>
      </c>
      <c r="L65" s="88">
        <f>'Прил 2'!L15</f>
        <v>134.30000000000001</v>
      </c>
    </row>
    <row r="66" spans="1:12" ht="47.25">
      <c r="A66" s="8" t="s">
        <v>211</v>
      </c>
      <c r="B66" s="90" t="s">
        <v>34</v>
      </c>
      <c r="C66" s="6" t="s">
        <v>24</v>
      </c>
      <c r="D66" s="7" t="s">
        <v>37</v>
      </c>
      <c r="E66" s="71" t="s">
        <v>212</v>
      </c>
      <c r="F66" s="6"/>
      <c r="G66" s="6"/>
      <c r="H66" s="6"/>
      <c r="I66" s="7"/>
      <c r="J66" s="35">
        <f>J67</f>
        <v>230</v>
      </c>
      <c r="K66" s="35">
        <f t="shared" ref="K66:L70" si="18">K67</f>
        <v>0</v>
      </c>
      <c r="L66" s="35">
        <f t="shared" si="18"/>
        <v>0</v>
      </c>
    </row>
    <row r="67" spans="1:12" ht="63">
      <c r="A67" s="178" t="s">
        <v>110</v>
      </c>
      <c r="B67" s="90" t="s">
        <v>34</v>
      </c>
      <c r="C67" s="6" t="s">
        <v>24</v>
      </c>
      <c r="D67" s="7" t="s">
        <v>37</v>
      </c>
      <c r="E67" s="71" t="s">
        <v>212</v>
      </c>
      <c r="F67" s="6" t="s">
        <v>112</v>
      </c>
      <c r="G67" s="6"/>
      <c r="H67" s="6"/>
      <c r="I67" s="7"/>
      <c r="J67" s="35">
        <f>J68</f>
        <v>230</v>
      </c>
      <c r="K67" s="35">
        <f t="shared" si="18"/>
        <v>0</v>
      </c>
      <c r="L67" s="35">
        <f t="shared" si="18"/>
        <v>0</v>
      </c>
    </row>
    <row r="68" spans="1:12" ht="31.5">
      <c r="A68" s="178" t="s">
        <v>111</v>
      </c>
      <c r="B68" s="90" t="s">
        <v>34</v>
      </c>
      <c r="C68" s="6" t="s">
        <v>24</v>
      </c>
      <c r="D68" s="7" t="s">
        <v>37</v>
      </c>
      <c r="E68" s="71" t="s">
        <v>212</v>
      </c>
      <c r="F68" s="6" t="s">
        <v>113</v>
      </c>
      <c r="G68" s="6"/>
      <c r="H68" s="6"/>
      <c r="I68" s="7"/>
      <c r="J68" s="35">
        <f>J69</f>
        <v>230</v>
      </c>
      <c r="K68" s="35">
        <f t="shared" si="18"/>
        <v>0</v>
      </c>
      <c r="L68" s="35">
        <f t="shared" si="18"/>
        <v>0</v>
      </c>
    </row>
    <row r="69" spans="1:12" ht="15.75">
      <c r="A69" s="183" t="s">
        <v>16</v>
      </c>
      <c r="B69" s="90" t="s">
        <v>34</v>
      </c>
      <c r="C69" s="6" t="s">
        <v>24</v>
      </c>
      <c r="D69" s="7" t="s">
        <v>37</v>
      </c>
      <c r="E69" s="71" t="s">
        <v>212</v>
      </c>
      <c r="F69" s="6" t="s">
        <v>113</v>
      </c>
      <c r="G69" s="6" t="s">
        <v>17</v>
      </c>
      <c r="H69" s="6"/>
      <c r="I69" s="7"/>
      <c r="J69" s="35">
        <f>J70</f>
        <v>230</v>
      </c>
      <c r="K69" s="35">
        <f t="shared" si="18"/>
        <v>0</v>
      </c>
      <c r="L69" s="35">
        <f t="shared" si="18"/>
        <v>0</v>
      </c>
    </row>
    <row r="70" spans="1:12" ht="31.5">
      <c r="A70" s="183" t="s">
        <v>33</v>
      </c>
      <c r="B70" s="90" t="s">
        <v>34</v>
      </c>
      <c r="C70" s="6" t="s">
        <v>24</v>
      </c>
      <c r="D70" s="7" t="s">
        <v>37</v>
      </c>
      <c r="E70" s="71" t="s">
        <v>212</v>
      </c>
      <c r="F70" s="6" t="s">
        <v>113</v>
      </c>
      <c r="G70" s="6" t="s">
        <v>17</v>
      </c>
      <c r="H70" s="6" t="s">
        <v>28</v>
      </c>
      <c r="I70" s="7"/>
      <c r="J70" s="35">
        <f>J71</f>
        <v>230</v>
      </c>
      <c r="K70" s="35">
        <f t="shared" si="18"/>
        <v>0</v>
      </c>
      <c r="L70" s="35">
        <f t="shared" si="18"/>
        <v>0</v>
      </c>
    </row>
    <row r="71" spans="1:12" ht="31.5">
      <c r="A71" s="120" t="s">
        <v>75</v>
      </c>
      <c r="B71" s="89" t="s">
        <v>34</v>
      </c>
      <c r="C71" s="66" t="s">
        <v>24</v>
      </c>
      <c r="D71" s="83" t="s">
        <v>37</v>
      </c>
      <c r="E71" s="69" t="s">
        <v>212</v>
      </c>
      <c r="F71" s="66" t="s">
        <v>113</v>
      </c>
      <c r="G71" s="66" t="s">
        <v>17</v>
      </c>
      <c r="H71" s="66" t="s">
        <v>28</v>
      </c>
      <c r="I71" s="83" t="s">
        <v>95</v>
      </c>
      <c r="J71" s="88">
        <f>'Прил 2'!J18</f>
        <v>230</v>
      </c>
      <c r="K71" s="88">
        <f>'Прил 2'!K18</f>
        <v>0</v>
      </c>
      <c r="L71" s="88">
        <f>'Прил 2'!L18</f>
        <v>0</v>
      </c>
    </row>
    <row r="72" spans="1:12" ht="31.5">
      <c r="A72" s="118" t="s">
        <v>146</v>
      </c>
      <c r="B72" s="6" t="s">
        <v>34</v>
      </c>
      <c r="C72" s="6" t="s">
        <v>25</v>
      </c>
      <c r="D72" s="7"/>
      <c r="E72" s="6"/>
      <c r="F72" s="6"/>
      <c r="G72" s="6"/>
      <c r="H72" s="6"/>
      <c r="I72" s="7"/>
      <c r="J72" s="35">
        <f>J73+J79+J94</f>
        <v>927.36722999999995</v>
      </c>
      <c r="K72" s="35">
        <f t="shared" ref="K72:L72" si="19">K73+K79</f>
        <v>283.5</v>
      </c>
      <c r="L72" s="35">
        <f t="shared" si="19"/>
        <v>244.6</v>
      </c>
    </row>
    <row r="73" spans="1:12" ht="30.75" customHeight="1">
      <c r="A73" s="118" t="s">
        <v>39</v>
      </c>
      <c r="B73" s="6" t="s">
        <v>34</v>
      </c>
      <c r="C73" s="6" t="s">
        <v>25</v>
      </c>
      <c r="D73" s="7" t="s">
        <v>37</v>
      </c>
      <c r="E73" s="6" t="s">
        <v>40</v>
      </c>
      <c r="F73" s="6"/>
      <c r="G73" s="6"/>
      <c r="H73" s="6"/>
      <c r="I73" s="7"/>
      <c r="J73" s="35">
        <f>J74</f>
        <v>302.91822999999999</v>
      </c>
      <c r="K73" s="35">
        <f>K76</f>
        <v>220.4</v>
      </c>
      <c r="L73" s="35">
        <f>L76</f>
        <v>190.2</v>
      </c>
    </row>
    <row r="74" spans="1:12" ht="67.900000000000006" customHeight="1">
      <c r="A74" s="74" t="s">
        <v>110</v>
      </c>
      <c r="B74" s="6" t="s">
        <v>34</v>
      </c>
      <c r="C74" s="6" t="s">
        <v>25</v>
      </c>
      <c r="D74" s="7" t="s">
        <v>37</v>
      </c>
      <c r="E74" s="6" t="s">
        <v>40</v>
      </c>
      <c r="F74" s="6" t="s">
        <v>112</v>
      </c>
      <c r="G74" s="6"/>
      <c r="H74" s="6"/>
      <c r="I74" s="7"/>
      <c r="J74" s="35">
        <f>J75</f>
        <v>302.91822999999999</v>
      </c>
      <c r="K74" s="35">
        <f t="shared" ref="K74:L74" si="20">K75</f>
        <v>220.4</v>
      </c>
      <c r="L74" s="35">
        <f t="shared" si="20"/>
        <v>190.2</v>
      </c>
    </row>
    <row r="75" spans="1:12" ht="30.75" customHeight="1">
      <c r="A75" s="74" t="s">
        <v>111</v>
      </c>
      <c r="B75" s="6" t="s">
        <v>34</v>
      </c>
      <c r="C75" s="6" t="s">
        <v>25</v>
      </c>
      <c r="D75" s="7" t="s">
        <v>37</v>
      </c>
      <c r="E75" s="6" t="s">
        <v>40</v>
      </c>
      <c r="F75" s="6" t="s">
        <v>113</v>
      </c>
      <c r="G75" s="6"/>
      <c r="H75" s="6"/>
      <c r="I75" s="7"/>
      <c r="J75" s="35">
        <f>J76</f>
        <v>302.91822999999999</v>
      </c>
      <c r="K75" s="35">
        <f t="shared" ref="K75:L75" si="21">K76</f>
        <v>220.4</v>
      </c>
      <c r="L75" s="35">
        <f t="shared" si="21"/>
        <v>190.2</v>
      </c>
    </row>
    <row r="76" spans="1:12" ht="15.75">
      <c r="A76" s="118" t="s">
        <v>16</v>
      </c>
      <c r="B76" s="6" t="s">
        <v>34</v>
      </c>
      <c r="C76" s="6" t="s">
        <v>25</v>
      </c>
      <c r="D76" s="7" t="s">
        <v>37</v>
      </c>
      <c r="E76" s="6" t="s">
        <v>40</v>
      </c>
      <c r="F76" s="6" t="s">
        <v>113</v>
      </c>
      <c r="G76" s="6" t="s">
        <v>17</v>
      </c>
      <c r="H76" s="6"/>
      <c r="I76" s="7"/>
      <c r="J76" s="35">
        <f>J77</f>
        <v>302.91822999999999</v>
      </c>
      <c r="K76" s="35">
        <f t="shared" ref="K76:L77" si="22">K77</f>
        <v>220.4</v>
      </c>
      <c r="L76" s="35">
        <f t="shared" si="22"/>
        <v>190.2</v>
      </c>
    </row>
    <row r="77" spans="1:12" ht="54.6" customHeight="1">
      <c r="A77" s="118" t="s">
        <v>67</v>
      </c>
      <c r="B77" s="6" t="s">
        <v>34</v>
      </c>
      <c r="C77" s="7" t="s">
        <v>25</v>
      </c>
      <c r="D77" s="7" t="s">
        <v>37</v>
      </c>
      <c r="E77" s="7">
        <v>41110</v>
      </c>
      <c r="F77" s="7" t="s">
        <v>113</v>
      </c>
      <c r="G77" s="7" t="s">
        <v>17</v>
      </c>
      <c r="H77" s="7" t="s">
        <v>18</v>
      </c>
      <c r="I77" s="7"/>
      <c r="J77" s="35">
        <f>J78</f>
        <v>302.91822999999999</v>
      </c>
      <c r="K77" s="35">
        <f t="shared" si="22"/>
        <v>220.4</v>
      </c>
      <c r="L77" s="35">
        <f t="shared" si="22"/>
        <v>190.2</v>
      </c>
    </row>
    <row r="78" spans="1:12" ht="31.5">
      <c r="A78" s="120" t="s">
        <v>75</v>
      </c>
      <c r="B78" s="66" t="s">
        <v>34</v>
      </c>
      <c r="C78" s="83" t="s">
        <v>25</v>
      </c>
      <c r="D78" s="83" t="s">
        <v>37</v>
      </c>
      <c r="E78" s="83" t="s">
        <v>40</v>
      </c>
      <c r="F78" s="83" t="s">
        <v>113</v>
      </c>
      <c r="G78" s="66" t="s">
        <v>17</v>
      </c>
      <c r="H78" s="66" t="s">
        <v>18</v>
      </c>
      <c r="I78" s="83" t="s">
        <v>95</v>
      </c>
      <c r="J78" s="88">
        <f>'Прил 2'!J24</f>
        <v>302.91822999999999</v>
      </c>
      <c r="K78" s="88">
        <f>'Прил 2'!K24</f>
        <v>220.4</v>
      </c>
      <c r="L78" s="88">
        <f>'Прил 2'!L24</f>
        <v>190.2</v>
      </c>
    </row>
    <row r="79" spans="1:12" ht="15.75">
      <c r="A79" s="118" t="s">
        <v>41</v>
      </c>
      <c r="B79" s="7" t="s">
        <v>34</v>
      </c>
      <c r="C79" s="7" t="s">
        <v>25</v>
      </c>
      <c r="D79" s="7" t="s">
        <v>37</v>
      </c>
      <c r="E79" s="7" t="s">
        <v>42</v>
      </c>
      <c r="F79" s="7"/>
      <c r="G79" s="6"/>
      <c r="H79" s="6"/>
      <c r="I79" s="7"/>
      <c r="J79" s="35">
        <f>J82+J85</f>
        <v>189.5</v>
      </c>
      <c r="K79" s="35">
        <f t="shared" ref="K79:L79" si="23">K82+K85</f>
        <v>63.099999999999994</v>
      </c>
      <c r="L79" s="35">
        <f t="shared" si="23"/>
        <v>54.400000000000006</v>
      </c>
    </row>
    <row r="80" spans="1:12" ht="31.5">
      <c r="A80" s="73" t="s">
        <v>106</v>
      </c>
      <c r="B80" s="6" t="s">
        <v>34</v>
      </c>
      <c r="C80" s="7" t="s">
        <v>25</v>
      </c>
      <c r="D80" s="7" t="s">
        <v>37</v>
      </c>
      <c r="E80" s="7" t="s">
        <v>42</v>
      </c>
      <c r="F80" s="7" t="s">
        <v>108</v>
      </c>
      <c r="G80" s="6"/>
      <c r="H80" s="6"/>
      <c r="I80" s="7"/>
      <c r="J80" s="35">
        <f>J81</f>
        <v>159.5</v>
      </c>
      <c r="K80" s="35">
        <f t="shared" ref="K80:L80" si="24">K81</f>
        <v>37.299999999999997</v>
      </c>
      <c r="L80" s="35">
        <f t="shared" si="24"/>
        <v>28.6</v>
      </c>
    </row>
    <row r="81" spans="1:12" ht="31.5">
      <c r="A81" s="73" t="s">
        <v>107</v>
      </c>
      <c r="B81" s="6" t="s">
        <v>34</v>
      </c>
      <c r="C81" s="7" t="s">
        <v>25</v>
      </c>
      <c r="D81" s="7" t="s">
        <v>37</v>
      </c>
      <c r="E81" s="7" t="s">
        <v>42</v>
      </c>
      <c r="F81" s="7" t="s">
        <v>109</v>
      </c>
      <c r="G81" s="6"/>
      <c r="H81" s="6"/>
      <c r="I81" s="7"/>
      <c r="J81" s="35">
        <f>J82</f>
        <v>159.5</v>
      </c>
      <c r="K81" s="35">
        <f t="shared" ref="K81:L81" si="25">K82</f>
        <v>37.299999999999997</v>
      </c>
      <c r="L81" s="35">
        <f t="shared" si="25"/>
        <v>28.6</v>
      </c>
    </row>
    <row r="82" spans="1:12" ht="15.75">
      <c r="A82" s="118" t="s">
        <v>16</v>
      </c>
      <c r="B82" s="6" t="s">
        <v>34</v>
      </c>
      <c r="C82" s="7" t="s">
        <v>25</v>
      </c>
      <c r="D82" s="7" t="s">
        <v>37</v>
      </c>
      <c r="E82" s="7" t="s">
        <v>42</v>
      </c>
      <c r="F82" s="7" t="s">
        <v>109</v>
      </c>
      <c r="G82" s="6" t="s">
        <v>17</v>
      </c>
      <c r="H82" s="6"/>
      <c r="I82" s="7"/>
      <c r="J82" s="35">
        <f>J83</f>
        <v>159.5</v>
      </c>
      <c r="K82" s="35">
        <f t="shared" ref="K82:L83" si="26">K83</f>
        <v>37.299999999999997</v>
      </c>
      <c r="L82" s="35">
        <f t="shared" si="26"/>
        <v>28.6</v>
      </c>
    </row>
    <row r="83" spans="1:12" ht="52.15" customHeight="1">
      <c r="A83" s="118" t="s">
        <v>67</v>
      </c>
      <c r="B83" s="6" t="s">
        <v>34</v>
      </c>
      <c r="C83" s="7" t="s">
        <v>25</v>
      </c>
      <c r="D83" s="7" t="s">
        <v>37</v>
      </c>
      <c r="E83" s="7" t="s">
        <v>42</v>
      </c>
      <c r="F83" s="7" t="s">
        <v>109</v>
      </c>
      <c r="G83" s="6" t="s">
        <v>17</v>
      </c>
      <c r="H83" s="6" t="s">
        <v>18</v>
      </c>
      <c r="I83" s="7"/>
      <c r="J83" s="35">
        <f>J84</f>
        <v>159.5</v>
      </c>
      <c r="K83" s="35">
        <f t="shared" si="26"/>
        <v>37.299999999999997</v>
      </c>
      <c r="L83" s="35">
        <f t="shared" si="26"/>
        <v>28.6</v>
      </c>
    </row>
    <row r="84" spans="1:12" ht="41.45" customHeight="1">
      <c r="A84" s="120" t="s">
        <v>75</v>
      </c>
      <c r="B84" s="66" t="s">
        <v>34</v>
      </c>
      <c r="C84" s="83" t="s">
        <v>25</v>
      </c>
      <c r="D84" s="83" t="s">
        <v>37</v>
      </c>
      <c r="E84" s="83" t="s">
        <v>42</v>
      </c>
      <c r="F84" s="83" t="s">
        <v>109</v>
      </c>
      <c r="G84" s="66" t="s">
        <v>17</v>
      </c>
      <c r="H84" s="66" t="s">
        <v>18</v>
      </c>
      <c r="I84" s="83" t="s">
        <v>95</v>
      </c>
      <c r="J84" s="88">
        <f>'Прил 2'!J26</f>
        <v>159.5</v>
      </c>
      <c r="K84" s="88">
        <f>'Прил 2'!K26</f>
        <v>37.299999999999997</v>
      </c>
      <c r="L84" s="88">
        <f>'Прил 2'!L26</f>
        <v>28.6</v>
      </c>
    </row>
    <row r="85" spans="1:12" ht="31.5">
      <c r="A85" s="73" t="s">
        <v>106</v>
      </c>
      <c r="B85" s="6" t="s">
        <v>34</v>
      </c>
      <c r="C85" s="7" t="s">
        <v>25</v>
      </c>
      <c r="D85" s="7" t="s">
        <v>37</v>
      </c>
      <c r="E85" s="7" t="s">
        <v>42</v>
      </c>
      <c r="F85" s="7" t="s">
        <v>115</v>
      </c>
      <c r="G85" s="6"/>
      <c r="H85" s="6"/>
      <c r="I85" s="7"/>
      <c r="J85" s="35">
        <f>J90+J86</f>
        <v>30</v>
      </c>
      <c r="K85" s="35">
        <f>K90</f>
        <v>25.8</v>
      </c>
      <c r="L85" s="35">
        <f>L90</f>
        <v>25.8</v>
      </c>
    </row>
    <row r="86" spans="1:12" ht="15.75">
      <c r="A86" s="16" t="s">
        <v>245</v>
      </c>
      <c r="B86" s="184" t="s">
        <v>34</v>
      </c>
      <c r="C86" s="176" t="s">
        <v>25</v>
      </c>
      <c r="D86" s="7" t="s">
        <v>37</v>
      </c>
      <c r="E86" s="85" t="s">
        <v>42</v>
      </c>
      <c r="F86" s="7" t="s">
        <v>246</v>
      </c>
      <c r="G86" s="185"/>
      <c r="H86" s="179"/>
      <c r="I86" s="7"/>
      <c r="J86" s="35">
        <f>J87</f>
        <v>1</v>
      </c>
      <c r="K86" s="35">
        <f t="shared" ref="K86:L88" si="27">K87</f>
        <v>0</v>
      </c>
      <c r="L86" s="35">
        <f t="shared" si="27"/>
        <v>0</v>
      </c>
    </row>
    <row r="87" spans="1:12" ht="15.75">
      <c r="A87" s="183" t="s">
        <v>16</v>
      </c>
      <c r="B87" s="184" t="s">
        <v>34</v>
      </c>
      <c r="C87" s="176" t="s">
        <v>25</v>
      </c>
      <c r="D87" s="7" t="s">
        <v>37</v>
      </c>
      <c r="E87" s="85" t="s">
        <v>42</v>
      </c>
      <c r="F87" s="7" t="s">
        <v>246</v>
      </c>
      <c r="G87" s="185" t="s">
        <v>17</v>
      </c>
      <c r="H87" s="179"/>
      <c r="I87" s="7"/>
      <c r="J87" s="35">
        <f>J88</f>
        <v>1</v>
      </c>
      <c r="K87" s="35">
        <f t="shared" si="27"/>
        <v>0</v>
      </c>
      <c r="L87" s="35">
        <f t="shared" si="27"/>
        <v>0</v>
      </c>
    </row>
    <row r="88" spans="1:12" ht="47.25">
      <c r="A88" s="183" t="s">
        <v>67</v>
      </c>
      <c r="B88" s="184" t="s">
        <v>34</v>
      </c>
      <c r="C88" s="176" t="s">
        <v>25</v>
      </c>
      <c r="D88" s="7" t="s">
        <v>37</v>
      </c>
      <c r="E88" s="85" t="s">
        <v>42</v>
      </c>
      <c r="F88" s="7" t="s">
        <v>246</v>
      </c>
      <c r="G88" s="185" t="s">
        <v>17</v>
      </c>
      <c r="H88" s="179" t="s">
        <v>18</v>
      </c>
      <c r="I88" s="7"/>
      <c r="J88" s="35">
        <f>J89</f>
        <v>1</v>
      </c>
      <c r="K88" s="35">
        <f t="shared" si="27"/>
        <v>0</v>
      </c>
      <c r="L88" s="35">
        <f t="shared" si="27"/>
        <v>0</v>
      </c>
    </row>
    <row r="89" spans="1:12" ht="31.5">
      <c r="A89" s="120" t="s">
        <v>75</v>
      </c>
      <c r="B89" s="66" t="s">
        <v>34</v>
      </c>
      <c r="C89" s="83" t="s">
        <v>25</v>
      </c>
      <c r="D89" s="83" t="s">
        <v>37</v>
      </c>
      <c r="E89" s="83" t="s">
        <v>42</v>
      </c>
      <c r="F89" s="83" t="s">
        <v>246</v>
      </c>
      <c r="G89" s="66" t="s">
        <v>17</v>
      </c>
      <c r="H89" s="66" t="s">
        <v>18</v>
      </c>
      <c r="I89" s="83" t="s">
        <v>95</v>
      </c>
      <c r="J89" s="35">
        <f>'Прил 2'!J29</f>
        <v>1</v>
      </c>
      <c r="K89" s="35">
        <f>'Прил 2'!K29</f>
        <v>0</v>
      </c>
      <c r="L89" s="35">
        <f>'Прил 2'!L29</f>
        <v>0</v>
      </c>
    </row>
    <row r="90" spans="1:12" ht="31.5">
      <c r="A90" s="73" t="s">
        <v>107</v>
      </c>
      <c r="B90" s="6" t="s">
        <v>34</v>
      </c>
      <c r="C90" s="7" t="s">
        <v>25</v>
      </c>
      <c r="D90" s="7" t="s">
        <v>37</v>
      </c>
      <c r="E90" s="7" t="s">
        <v>42</v>
      </c>
      <c r="F90" s="7" t="s">
        <v>119</v>
      </c>
      <c r="G90" s="6"/>
      <c r="H90" s="6"/>
      <c r="I90" s="7"/>
      <c r="J90" s="35">
        <f>J91</f>
        <v>29</v>
      </c>
      <c r="K90" s="35">
        <f t="shared" ref="K90:L92" si="28">K91</f>
        <v>25.8</v>
      </c>
      <c r="L90" s="35">
        <f t="shared" ref="L90" si="29">L91</f>
        <v>25.8</v>
      </c>
    </row>
    <row r="91" spans="1:12" ht="15.75">
      <c r="A91" s="118" t="s">
        <v>16</v>
      </c>
      <c r="B91" s="6" t="s">
        <v>34</v>
      </c>
      <c r="C91" s="7" t="s">
        <v>25</v>
      </c>
      <c r="D91" s="7" t="s">
        <v>37</v>
      </c>
      <c r="E91" s="7" t="s">
        <v>42</v>
      </c>
      <c r="F91" s="7" t="s">
        <v>119</v>
      </c>
      <c r="G91" s="6" t="s">
        <v>17</v>
      </c>
      <c r="H91" s="6"/>
      <c r="I91" s="7"/>
      <c r="J91" s="35">
        <f>J92</f>
        <v>29</v>
      </c>
      <c r="K91" s="35">
        <f t="shared" si="28"/>
        <v>25.8</v>
      </c>
      <c r="L91" s="35">
        <f t="shared" si="28"/>
        <v>25.8</v>
      </c>
    </row>
    <row r="92" spans="1:12" ht="54.6" customHeight="1">
      <c r="A92" s="118" t="s">
        <v>67</v>
      </c>
      <c r="B92" s="6" t="s">
        <v>34</v>
      </c>
      <c r="C92" s="7" t="s">
        <v>25</v>
      </c>
      <c r="D92" s="7" t="s">
        <v>37</v>
      </c>
      <c r="E92" s="7" t="s">
        <v>42</v>
      </c>
      <c r="F92" s="7" t="s">
        <v>119</v>
      </c>
      <c r="G92" s="6" t="s">
        <v>17</v>
      </c>
      <c r="H92" s="6" t="s">
        <v>18</v>
      </c>
      <c r="I92" s="7"/>
      <c r="J92" s="35">
        <f>J93</f>
        <v>29</v>
      </c>
      <c r="K92" s="35">
        <f t="shared" si="28"/>
        <v>25.8</v>
      </c>
      <c r="L92" s="35">
        <f t="shared" si="28"/>
        <v>25.8</v>
      </c>
    </row>
    <row r="93" spans="1:12" ht="36.6" customHeight="1">
      <c r="A93" s="120" t="s">
        <v>75</v>
      </c>
      <c r="B93" s="66" t="s">
        <v>34</v>
      </c>
      <c r="C93" s="83" t="s">
        <v>25</v>
      </c>
      <c r="D93" s="83" t="s">
        <v>37</v>
      </c>
      <c r="E93" s="83" t="s">
        <v>42</v>
      </c>
      <c r="F93" s="83" t="s">
        <v>119</v>
      </c>
      <c r="G93" s="66" t="s">
        <v>17</v>
      </c>
      <c r="H93" s="66" t="s">
        <v>18</v>
      </c>
      <c r="I93" s="83" t="s">
        <v>95</v>
      </c>
      <c r="J93" s="88">
        <f>'Прил 2'!J30</f>
        <v>29</v>
      </c>
      <c r="K93" s="88">
        <f>'Прил 2'!K28</f>
        <v>25.8</v>
      </c>
      <c r="L93" s="88">
        <f>'Прил 2'!L28</f>
        <v>25.8</v>
      </c>
    </row>
    <row r="94" spans="1:12" ht="36.6" customHeight="1">
      <c r="A94" s="8" t="s">
        <v>211</v>
      </c>
      <c r="B94" s="184" t="s">
        <v>34</v>
      </c>
      <c r="C94" s="176" t="s">
        <v>25</v>
      </c>
      <c r="D94" s="7" t="s">
        <v>37</v>
      </c>
      <c r="E94" s="85" t="s">
        <v>212</v>
      </c>
      <c r="F94" s="7"/>
      <c r="G94" s="185"/>
      <c r="H94" s="6"/>
      <c r="I94" s="186"/>
      <c r="J94" s="35">
        <f>J95+J100</f>
        <v>434.94899999999996</v>
      </c>
      <c r="K94" s="35">
        <f t="shared" ref="K94:L98" si="30">K95</f>
        <v>0</v>
      </c>
      <c r="L94" s="35">
        <f t="shared" si="30"/>
        <v>0</v>
      </c>
    </row>
    <row r="95" spans="1:12" ht="36.6" customHeight="1">
      <c r="A95" s="178" t="s">
        <v>110</v>
      </c>
      <c r="B95" s="184" t="s">
        <v>34</v>
      </c>
      <c r="C95" s="176" t="s">
        <v>25</v>
      </c>
      <c r="D95" s="7" t="s">
        <v>37</v>
      </c>
      <c r="E95" s="85" t="s">
        <v>212</v>
      </c>
      <c r="F95" s="7" t="s">
        <v>112</v>
      </c>
      <c r="G95" s="185"/>
      <c r="H95" s="6"/>
      <c r="I95" s="186"/>
      <c r="J95" s="35">
        <f>J96</f>
        <v>428.94899999999996</v>
      </c>
      <c r="K95" s="35">
        <f t="shared" si="30"/>
        <v>0</v>
      </c>
      <c r="L95" s="35">
        <f t="shared" si="30"/>
        <v>0</v>
      </c>
    </row>
    <row r="96" spans="1:12" ht="36.6" customHeight="1">
      <c r="A96" s="178" t="s">
        <v>111</v>
      </c>
      <c r="B96" s="184" t="s">
        <v>34</v>
      </c>
      <c r="C96" s="176" t="s">
        <v>25</v>
      </c>
      <c r="D96" s="7" t="s">
        <v>37</v>
      </c>
      <c r="E96" s="85" t="s">
        <v>212</v>
      </c>
      <c r="F96" s="7" t="s">
        <v>113</v>
      </c>
      <c r="G96" s="185"/>
      <c r="H96" s="6"/>
      <c r="I96" s="186"/>
      <c r="J96" s="35">
        <f>J97</f>
        <v>428.94899999999996</v>
      </c>
      <c r="K96" s="35">
        <f t="shared" si="30"/>
        <v>0</v>
      </c>
      <c r="L96" s="35">
        <f t="shared" si="30"/>
        <v>0</v>
      </c>
    </row>
    <row r="97" spans="1:12" ht="23.25" customHeight="1">
      <c r="A97" s="183" t="s">
        <v>16</v>
      </c>
      <c r="B97" s="184" t="s">
        <v>34</v>
      </c>
      <c r="C97" s="176" t="s">
        <v>25</v>
      </c>
      <c r="D97" s="7" t="s">
        <v>37</v>
      </c>
      <c r="E97" s="85" t="s">
        <v>212</v>
      </c>
      <c r="F97" s="7" t="s">
        <v>113</v>
      </c>
      <c r="G97" s="185" t="s">
        <v>17</v>
      </c>
      <c r="H97" s="6"/>
      <c r="I97" s="186"/>
      <c r="J97" s="35">
        <f>J98</f>
        <v>428.94899999999996</v>
      </c>
      <c r="K97" s="35">
        <f t="shared" si="30"/>
        <v>0</v>
      </c>
      <c r="L97" s="35">
        <f t="shared" si="30"/>
        <v>0</v>
      </c>
    </row>
    <row r="98" spans="1:12" ht="36.6" customHeight="1">
      <c r="A98" s="183" t="s">
        <v>67</v>
      </c>
      <c r="B98" s="184" t="s">
        <v>34</v>
      </c>
      <c r="C98" s="176" t="s">
        <v>25</v>
      </c>
      <c r="D98" s="7" t="s">
        <v>37</v>
      </c>
      <c r="E98" s="85" t="s">
        <v>212</v>
      </c>
      <c r="F98" s="7" t="s">
        <v>113</v>
      </c>
      <c r="G98" s="185" t="s">
        <v>17</v>
      </c>
      <c r="H98" s="6" t="s">
        <v>18</v>
      </c>
      <c r="I98" s="186"/>
      <c r="J98" s="35">
        <f>J99</f>
        <v>428.94899999999996</v>
      </c>
      <c r="K98" s="35">
        <f t="shared" si="30"/>
        <v>0</v>
      </c>
      <c r="L98" s="35">
        <f t="shared" si="30"/>
        <v>0</v>
      </c>
    </row>
    <row r="99" spans="1:12" ht="36.6" customHeight="1">
      <c r="A99" s="120" t="s">
        <v>75</v>
      </c>
      <c r="B99" s="89" t="s">
        <v>34</v>
      </c>
      <c r="C99" s="83" t="s">
        <v>25</v>
      </c>
      <c r="D99" s="83" t="s">
        <v>37</v>
      </c>
      <c r="E99" s="84" t="s">
        <v>212</v>
      </c>
      <c r="F99" s="83" t="s">
        <v>113</v>
      </c>
      <c r="G99" s="187" t="s">
        <v>17</v>
      </c>
      <c r="H99" s="66" t="s">
        <v>18</v>
      </c>
      <c r="I99" s="188" t="s">
        <v>95</v>
      </c>
      <c r="J99" s="88">
        <f>'Прил 2'!J33</f>
        <v>428.94899999999996</v>
      </c>
      <c r="K99" s="88">
        <f>'Прил 2'!K33</f>
        <v>0</v>
      </c>
      <c r="L99" s="88">
        <f>'Прил 2'!L33</f>
        <v>0</v>
      </c>
    </row>
    <row r="100" spans="1:12" ht="36.6" customHeight="1">
      <c r="A100" s="73" t="s">
        <v>106</v>
      </c>
      <c r="B100" s="6" t="s">
        <v>34</v>
      </c>
      <c r="C100" s="7" t="s">
        <v>25</v>
      </c>
      <c r="D100" s="7" t="s">
        <v>37</v>
      </c>
      <c r="E100" s="85" t="s">
        <v>212</v>
      </c>
      <c r="F100" s="7" t="s">
        <v>115</v>
      </c>
      <c r="G100" s="187"/>
      <c r="H100" s="66"/>
      <c r="I100" s="188"/>
      <c r="J100" s="35">
        <f>J101</f>
        <v>6</v>
      </c>
      <c r="K100" s="35">
        <f t="shared" ref="K100:L103" si="31">K101</f>
        <v>0</v>
      </c>
      <c r="L100" s="35">
        <f t="shared" si="31"/>
        <v>0</v>
      </c>
    </row>
    <row r="101" spans="1:12" ht="36.6" customHeight="1">
      <c r="A101" s="73" t="s">
        <v>107</v>
      </c>
      <c r="B101" s="6" t="s">
        <v>34</v>
      </c>
      <c r="C101" s="7" t="s">
        <v>25</v>
      </c>
      <c r="D101" s="7" t="s">
        <v>37</v>
      </c>
      <c r="E101" s="85" t="s">
        <v>212</v>
      </c>
      <c r="F101" s="7" t="s">
        <v>119</v>
      </c>
      <c r="G101" s="6"/>
      <c r="H101" s="6"/>
      <c r="I101" s="188"/>
      <c r="J101" s="35">
        <f>J102</f>
        <v>6</v>
      </c>
      <c r="K101" s="35">
        <f t="shared" si="31"/>
        <v>0</v>
      </c>
      <c r="L101" s="35">
        <f t="shared" si="31"/>
        <v>0</v>
      </c>
    </row>
    <row r="102" spans="1:12" ht="20.25" customHeight="1">
      <c r="A102" s="118" t="s">
        <v>16</v>
      </c>
      <c r="B102" s="6" t="s">
        <v>34</v>
      </c>
      <c r="C102" s="7" t="s">
        <v>25</v>
      </c>
      <c r="D102" s="7" t="s">
        <v>37</v>
      </c>
      <c r="E102" s="85" t="s">
        <v>212</v>
      </c>
      <c r="F102" s="7" t="s">
        <v>119</v>
      </c>
      <c r="G102" s="6" t="s">
        <v>17</v>
      </c>
      <c r="H102" s="6"/>
      <c r="I102" s="188"/>
      <c r="J102" s="35">
        <f>J103</f>
        <v>6</v>
      </c>
      <c r="K102" s="35">
        <f t="shared" si="31"/>
        <v>0</v>
      </c>
      <c r="L102" s="35">
        <f t="shared" si="31"/>
        <v>0</v>
      </c>
    </row>
    <row r="103" spans="1:12" ht="36.6" customHeight="1">
      <c r="A103" s="118" t="s">
        <v>67</v>
      </c>
      <c r="B103" s="6" t="s">
        <v>34</v>
      </c>
      <c r="C103" s="7" t="s">
        <v>25</v>
      </c>
      <c r="D103" s="7" t="s">
        <v>37</v>
      </c>
      <c r="E103" s="85" t="s">
        <v>212</v>
      </c>
      <c r="F103" s="7" t="s">
        <v>119</v>
      </c>
      <c r="G103" s="6" t="s">
        <v>17</v>
      </c>
      <c r="H103" s="6" t="s">
        <v>18</v>
      </c>
      <c r="I103" s="188"/>
      <c r="J103" s="35">
        <f>J104</f>
        <v>6</v>
      </c>
      <c r="K103" s="35">
        <f t="shared" si="31"/>
        <v>0</v>
      </c>
      <c r="L103" s="35">
        <f t="shared" si="31"/>
        <v>0</v>
      </c>
    </row>
    <row r="104" spans="1:12" ht="36.6" customHeight="1">
      <c r="A104" s="120" t="s">
        <v>75</v>
      </c>
      <c r="B104" s="89" t="s">
        <v>34</v>
      </c>
      <c r="C104" s="83" t="s">
        <v>25</v>
      </c>
      <c r="D104" s="83" t="s">
        <v>37</v>
      </c>
      <c r="E104" s="84" t="s">
        <v>212</v>
      </c>
      <c r="F104" s="83" t="s">
        <v>119</v>
      </c>
      <c r="G104" s="187" t="s">
        <v>17</v>
      </c>
      <c r="H104" s="66" t="s">
        <v>18</v>
      </c>
      <c r="I104" s="188" t="s">
        <v>95</v>
      </c>
      <c r="J104" s="88">
        <f>'Прил 2'!J35</f>
        <v>6</v>
      </c>
      <c r="K104" s="88">
        <f>'Прил 2'!K35</f>
        <v>0</v>
      </c>
      <c r="L104" s="88">
        <f>'Прил 2'!L35</f>
        <v>0</v>
      </c>
    </row>
    <row r="105" spans="1:12" ht="53.45" customHeight="1">
      <c r="A105" s="70" t="s">
        <v>142</v>
      </c>
      <c r="B105" s="121">
        <v>89</v>
      </c>
      <c r="C105" s="117"/>
      <c r="D105" s="7"/>
      <c r="E105" s="7"/>
      <c r="F105" s="7"/>
      <c r="G105" s="7"/>
      <c r="H105" s="7"/>
      <c r="I105" s="7"/>
      <c r="J105" s="35">
        <f>J106</f>
        <v>471.36895000000004</v>
      </c>
      <c r="K105" s="35">
        <f t="shared" ref="K105:L105" si="32">K106</f>
        <v>280.90000000000003</v>
      </c>
      <c r="L105" s="35">
        <f t="shared" si="32"/>
        <v>335.70000000000005</v>
      </c>
    </row>
    <row r="106" spans="1:12" ht="56.45" customHeight="1">
      <c r="A106" s="70" t="s">
        <v>143</v>
      </c>
      <c r="B106" s="121">
        <v>89</v>
      </c>
      <c r="C106" s="117" t="s">
        <v>24</v>
      </c>
      <c r="D106" s="7"/>
      <c r="E106" s="7"/>
      <c r="F106" s="7"/>
      <c r="G106" s="7"/>
      <c r="H106" s="7"/>
      <c r="I106" s="7"/>
      <c r="J106" s="35">
        <f>J107+J113+J119+J125+J137+J143+J155+J166+J149+J131</f>
        <v>471.36895000000004</v>
      </c>
      <c r="K106" s="35">
        <f>K107+K113+K119+K125+K137+K143+K155+K166+K149</f>
        <v>280.90000000000003</v>
      </c>
      <c r="L106" s="35">
        <f>L107+L113+L119+L125+L137+L143+L155+L166+L149</f>
        <v>335.70000000000005</v>
      </c>
    </row>
    <row r="107" spans="1:12" ht="15.75">
      <c r="A107" s="118" t="s">
        <v>61</v>
      </c>
      <c r="B107" s="7">
        <v>89</v>
      </c>
      <c r="C107" s="7">
        <v>1</v>
      </c>
      <c r="D107" s="7" t="s">
        <v>37</v>
      </c>
      <c r="E107" s="7" t="s">
        <v>62</v>
      </c>
      <c r="F107" s="7"/>
      <c r="G107" s="7"/>
      <c r="H107" s="7"/>
      <c r="I107" s="7"/>
      <c r="J107" s="35">
        <f>J110</f>
        <v>127.73177</v>
      </c>
      <c r="K107" s="35">
        <f>K110</f>
        <v>108.3</v>
      </c>
      <c r="L107" s="35">
        <f>L110</f>
        <v>91.5</v>
      </c>
    </row>
    <row r="108" spans="1:12" ht="15.75">
      <c r="A108" s="70" t="s">
        <v>102</v>
      </c>
      <c r="B108" s="7">
        <v>89</v>
      </c>
      <c r="C108" s="7">
        <v>1</v>
      </c>
      <c r="D108" s="7" t="s">
        <v>37</v>
      </c>
      <c r="E108" s="7" t="s">
        <v>62</v>
      </c>
      <c r="F108" s="7" t="s">
        <v>104</v>
      </c>
      <c r="G108" s="7"/>
      <c r="H108" s="7"/>
      <c r="I108" s="7"/>
      <c r="J108" s="35">
        <f>J109</f>
        <v>127.73177</v>
      </c>
      <c r="K108" s="35">
        <f t="shared" ref="K108:L108" si="33">K109</f>
        <v>108.3</v>
      </c>
      <c r="L108" s="35">
        <f t="shared" si="33"/>
        <v>91.5</v>
      </c>
    </row>
    <row r="109" spans="1:12" ht="15.75">
      <c r="A109" s="70" t="s">
        <v>103</v>
      </c>
      <c r="B109" s="7">
        <v>89</v>
      </c>
      <c r="C109" s="7">
        <v>1</v>
      </c>
      <c r="D109" s="7" t="s">
        <v>37</v>
      </c>
      <c r="E109" s="7" t="s">
        <v>62</v>
      </c>
      <c r="F109" s="7" t="s">
        <v>105</v>
      </c>
      <c r="G109" s="7"/>
      <c r="H109" s="7"/>
      <c r="I109" s="7"/>
      <c r="J109" s="35">
        <f>J110</f>
        <v>127.73177</v>
      </c>
      <c r="K109" s="35">
        <f t="shared" ref="K109:L109" si="34">K110</f>
        <v>108.3</v>
      </c>
      <c r="L109" s="35">
        <f t="shared" si="34"/>
        <v>91.5</v>
      </c>
    </row>
    <row r="110" spans="1:12" ht="15.75">
      <c r="A110" s="118" t="s">
        <v>60</v>
      </c>
      <c r="B110" s="7">
        <v>89</v>
      </c>
      <c r="C110" s="7">
        <v>1</v>
      </c>
      <c r="D110" s="7" t="s">
        <v>37</v>
      </c>
      <c r="E110" s="7" t="s">
        <v>62</v>
      </c>
      <c r="F110" s="7" t="s">
        <v>105</v>
      </c>
      <c r="G110" s="7" t="s">
        <v>31</v>
      </c>
      <c r="H110" s="7"/>
      <c r="I110" s="7"/>
      <c r="J110" s="35">
        <f>J111</f>
        <v>127.73177</v>
      </c>
      <c r="K110" s="35">
        <f t="shared" ref="K110:L111" si="35">K111</f>
        <v>108.3</v>
      </c>
      <c r="L110" s="35">
        <f t="shared" si="35"/>
        <v>91.5</v>
      </c>
    </row>
    <row r="111" spans="1:12" ht="15.75">
      <c r="A111" s="118" t="s">
        <v>27</v>
      </c>
      <c r="B111" s="7">
        <v>89</v>
      </c>
      <c r="C111" s="7">
        <v>1</v>
      </c>
      <c r="D111" s="7" t="s">
        <v>37</v>
      </c>
      <c r="E111" s="7" t="s">
        <v>62</v>
      </c>
      <c r="F111" s="7" t="s">
        <v>105</v>
      </c>
      <c r="G111" s="7" t="s">
        <v>31</v>
      </c>
      <c r="H111" s="7" t="s">
        <v>17</v>
      </c>
      <c r="I111" s="7"/>
      <c r="J111" s="35">
        <f>J112</f>
        <v>127.73177</v>
      </c>
      <c r="K111" s="35">
        <f t="shared" si="35"/>
        <v>108.3</v>
      </c>
      <c r="L111" s="35">
        <f t="shared" si="35"/>
        <v>91.5</v>
      </c>
    </row>
    <row r="112" spans="1:12" ht="37.9" customHeight="1">
      <c r="A112" s="120" t="s">
        <v>75</v>
      </c>
      <c r="B112" s="83">
        <v>89</v>
      </c>
      <c r="C112" s="83">
        <v>1</v>
      </c>
      <c r="D112" s="83" t="s">
        <v>37</v>
      </c>
      <c r="E112" s="83" t="s">
        <v>62</v>
      </c>
      <c r="F112" s="83" t="s">
        <v>105</v>
      </c>
      <c r="G112" s="83" t="s">
        <v>31</v>
      </c>
      <c r="H112" s="83" t="s">
        <v>17</v>
      </c>
      <c r="I112" s="83" t="s">
        <v>95</v>
      </c>
      <c r="J112" s="88">
        <f>'Прил 2'!J117</f>
        <v>127.73177</v>
      </c>
      <c r="K112" s="88">
        <f>'Прил 2'!K117</f>
        <v>108.3</v>
      </c>
      <c r="L112" s="88">
        <f>'Прил 2'!L117</f>
        <v>91.5</v>
      </c>
    </row>
    <row r="113" spans="1:12" ht="52.9" customHeight="1">
      <c r="A113" s="73" t="s">
        <v>116</v>
      </c>
      <c r="B113" s="6">
        <v>89</v>
      </c>
      <c r="C113" s="7" t="s">
        <v>24</v>
      </c>
      <c r="D113" s="7" t="s">
        <v>37</v>
      </c>
      <c r="E113" s="7" t="s">
        <v>47</v>
      </c>
      <c r="F113" s="7"/>
      <c r="G113" s="7"/>
      <c r="H113" s="7"/>
      <c r="I113" s="7"/>
      <c r="J113" s="35">
        <f>J116</f>
        <v>5</v>
      </c>
      <c r="K113" s="35">
        <f>K116</f>
        <v>5</v>
      </c>
      <c r="L113" s="35">
        <f>L116</f>
        <v>5</v>
      </c>
    </row>
    <row r="114" spans="1:12" ht="21.6" customHeight="1">
      <c r="A114" s="78" t="s">
        <v>114</v>
      </c>
      <c r="B114" s="6" t="s">
        <v>49</v>
      </c>
      <c r="C114" s="7" t="s">
        <v>24</v>
      </c>
      <c r="D114" s="7" t="s">
        <v>37</v>
      </c>
      <c r="E114" s="7" t="s">
        <v>47</v>
      </c>
      <c r="F114" s="7" t="s">
        <v>115</v>
      </c>
      <c r="G114" s="7"/>
      <c r="H114" s="7"/>
      <c r="I114" s="7"/>
      <c r="J114" s="35">
        <f>J115</f>
        <v>5</v>
      </c>
      <c r="K114" s="35">
        <f t="shared" ref="K114:L114" si="36">K115</f>
        <v>5</v>
      </c>
      <c r="L114" s="35">
        <f t="shared" si="36"/>
        <v>5</v>
      </c>
    </row>
    <row r="115" spans="1:12" ht="22.15" customHeight="1">
      <c r="A115" s="73" t="s">
        <v>48</v>
      </c>
      <c r="B115" s="6" t="s">
        <v>49</v>
      </c>
      <c r="C115" s="7" t="s">
        <v>24</v>
      </c>
      <c r="D115" s="7" t="s">
        <v>37</v>
      </c>
      <c r="E115" s="7" t="s">
        <v>47</v>
      </c>
      <c r="F115" s="7" t="s">
        <v>50</v>
      </c>
      <c r="G115" s="7"/>
      <c r="H115" s="7"/>
      <c r="I115" s="7"/>
      <c r="J115" s="35">
        <f>J116</f>
        <v>5</v>
      </c>
      <c r="K115" s="35">
        <f t="shared" ref="K115:L115" si="37">K116</f>
        <v>5</v>
      </c>
      <c r="L115" s="35">
        <f t="shared" si="37"/>
        <v>5</v>
      </c>
    </row>
    <row r="116" spans="1:12" ht="15.75">
      <c r="A116" s="118" t="s">
        <v>16</v>
      </c>
      <c r="B116" s="6" t="s">
        <v>49</v>
      </c>
      <c r="C116" s="7" t="s">
        <v>24</v>
      </c>
      <c r="D116" s="7" t="s">
        <v>37</v>
      </c>
      <c r="E116" s="7" t="s">
        <v>47</v>
      </c>
      <c r="F116" s="7" t="s">
        <v>50</v>
      </c>
      <c r="G116" s="7" t="s">
        <v>17</v>
      </c>
      <c r="H116" s="7"/>
      <c r="I116" s="7"/>
      <c r="J116" s="35">
        <f>J117</f>
        <v>5</v>
      </c>
      <c r="K116" s="35">
        <f t="shared" ref="K116:L117" si="38">K117</f>
        <v>5</v>
      </c>
      <c r="L116" s="35">
        <f t="shared" si="38"/>
        <v>5</v>
      </c>
    </row>
    <row r="117" spans="1:12" ht="15.75">
      <c r="A117" s="118" t="s">
        <v>68</v>
      </c>
      <c r="B117" s="6" t="s">
        <v>49</v>
      </c>
      <c r="C117" s="7" t="s">
        <v>24</v>
      </c>
      <c r="D117" s="7" t="s">
        <v>37</v>
      </c>
      <c r="E117" s="7" t="s">
        <v>47</v>
      </c>
      <c r="F117" s="7" t="s">
        <v>50</v>
      </c>
      <c r="G117" s="7" t="s">
        <v>17</v>
      </c>
      <c r="H117" s="7" t="s">
        <v>46</v>
      </c>
      <c r="I117" s="7"/>
      <c r="J117" s="35">
        <f>J118</f>
        <v>5</v>
      </c>
      <c r="K117" s="35">
        <f t="shared" si="38"/>
        <v>5</v>
      </c>
      <c r="L117" s="35">
        <f t="shared" si="38"/>
        <v>5</v>
      </c>
    </row>
    <row r="118" spans="1:12" ht="31.5">
      <c r="A118" s="120" t="s">
        <v>75</v>
      </c>
      <c r="B118" s="87">
        <v>89</v>
      </c>
      <c r="C118" s="145" t="s">
        <v>24</v>
      </c>
      <c r="D118" s="83" t="s">
        <v>37</v>
      </c>
      <c r="E118" s="83" t="s">
        <v>47</v>
      </c>
      <c r="F118" s="83" t="s">
        <v>50</v>
      </c>
      <c r="G118" s="83" t="s">
        <v>17</v>
      </c>
      <c r="H118" s="83" t="s">
        <v>46</v>
      </c>
      <c r="I118" s="146">
        <v>918</v>
      </c>
      <c r="J118" s="88">
        <f>'Прил 2'!J46</f>
        <v>5</v>
      </c>
      <c r="K118" s="88">
        <f>'Прил 2'!K46</f>
        <v>5</v>
      </c>
      <c r="L118" s="88">
        <f>'Прил 2'!L46</f>
        <v>5</v>
      </c>
    </row>
    <row r="119" spans="1:12" ht="15.75">
      <c r="A119" s="118" t="s">
        <v>64</v>
      </c>
      <c r="B119" s="7">
        <v>89</v>
      </c>
      <c r="C119" s="7">
        <v>1</v>
      </c>
      <c r="D119" s="7" t="s">
        <v>37</v>
      </c>
      <c r="E119" s="7">
        <v>41240</v>
      </c>
      <c r="F119" s="7"/>
      <c r="G119" s="7"/>
      <c r="H119" s="7"/>
      <c r="I119" s="7"/>
      <c r="J119" s="35">
        <f>J122</f>
        <v>2.2999999999999998</v>
      </c>
      <c r="K119" s="35">
        <f>K122</f>
        <v>2.2999999999999998</v>
      </c>
      <c r="L119" s="35">
        <f>L122</f>
        <v>2.2999999999999998</v>
      </c>
    </row>
    <row r="120" spans="1:12" ht="15.75">
      <c r="A120" s="73" t="s">
        <v>99</v>
      </c>
      <c r="B120" s="7">
        <v>89</v>
      </c>
      <c r="C120" s="7">
        <v>1</v>
      </c>
      <c r="D120" s="7" t="s">
        <v>37</v>
      </c>
      <c r="E120" s="7" t="s">
        <v>69</v>
      </c>
      <c r="F120" s="7" t="s">
        <v>100</v>
      </c>
      <c r="G120" s="7"/>
      <c r="H120" s="7"/>
      <c r="I120" s="7"/>
      <c r="J120" s="35">
        <f>J121</f>
        <v>2.2999999999999998</v>
      </c>
      <c r="K120" s="35">
        <f t="shared" ref="K120:L120" si="39">K121</f>
        <v>2.2999999999999998</v>
      </c>
      <c r="L120" s="35">
        <f t="shared" si="39"/>
        <v>2.2999999999999998</v>
      </c>
    </row>
    <row r="121" spans="1:12" ht="15.75">
      <c r="A121" s="78" t="s">
        <v>65</v>
      </c>
      <c r="B121" s="7">
        <v>89</v>
      </c>
      <c r="C121" s="7">
        <v>1</v>
      </c>
      <c r="D121" s="7" t="s">
        <v>37</v>
      </c>
      <c r="E121" s="7" t="s">
        <v>69</v>
      </c>
      <c r="F121" s="7" t="s">
        <v>165</v>
      </c>
      <c r="G121" s="7"/>
      <c r="H121" s="7"/>
      <c r="I121" s="7"/>
      <c r="J121" s="35">
        <f>J122</f>
        <v>2.2999999999999998</v>
      </c>
      <c r="K121" s="35">
        <f t="shared" ref="K121:L121" si="40">K122</f>
        <v>2.2999999999999998</v>
      </c>
      <c r="L121" s="35">
        <f t="shared" si="40"/>
        <v>2.2999999999999998</v>
      </c>
    </row>
    <row r="122" spans="1:12" ht="15.75">
      <c r="A122" s="118" t="s">
        <v>19</v>
      </c>
      <c r="B122" s="7">
        <v>89</v>
      </c>
      <c r="C122" s="7">
        <v>1</v>
      </c>
      <c r="D122" s="7" t="s">
        <v>37</v>
      </c>
      <c r="E122" s="7" t="s">
        <v>69</v>
      </c>
      <c r="F122" s="7" t="s">
        <v>165</v>
      </c>
      <c r="G122" s="7" t="s">
        <v>32</v>
      </c>
      <c r="H122" s="7"/>
      <c r="I122" s="7"/>
      <c r="J122" s="35">
        <f>J123</f>
        <v>2.2999999999999998</v>
      </c>
      <c r="K122" s="35">
        <f t="shared" ref="K122:L123" si="41">K123</f>
        <v>2.2999999999999998</v>
      </c>
      <c r="L122" s="35">
        <f t="shared" si="41"/>
        <v>2.2999999999999998</v>
      </c>
    </row>
    <row r="123" spans="1:12" ht="31.5">
      <c r="A123" s="118" t="s">
        <v>63</v>
      </c>
      <c r="B123" s="7">
        <v>89</v>
      </c>
      <c r="C123" s="7">
        <v>1</v>
      </c>
      <c r="D123" s="7" t="s">
        <v>37</v>
      </c>
      <c r="E123" s="7" t="s">
        <v>69</v>
      </c>
      <c r="F123" s="7" t="s">
        <v>165</v>
      </c>
      <c r="G123" s="7" t="s">
        <v>32</v>
      </c>
      <c r="H123" s="7" t="s">
        <v>17</v>
      </c>
      <c r="I123" s="7"/>
      <c r="J123" s="35">
        <f>J124</f>
        <v>2.2999999999999998</v>
      </c>
      <c r="K123" s="35">
        <f t="shared" si="41"/>
        <v>2.2999999999999998</v>
      </c>
      <c r="L123" s="35">
        <f t="shared" si="41"/>
        <v>2.2999999999999998</v>
      </c>
    </row>
    <row r="124" spans="1:12" ht="31.5">
      <c r="A124" s="120" t="s">
        <v>75</v>
      </c>
      <c r="B124" s="83">
        <v>89</v>
      </c>
      <c r="C124" s="83">
        <v>1</v>
      </c>
      <c r="D124" s="83" t="s">
        <v>37</v>
      </c>
      <c r="E124" s="83" t="s">
        <v>69</v>
      </c>
      <c r="F124" s="83" t="s">
        <v>165</v>
      </c>
      <c r="G124" s="83" t="s">
        <v>32</v>
      </c>
      <c r="H124" s="83" t="s">
        <v>17</v>
      </c>
      <c r="I124" s="83" t="s">
        <v>95</v>
      </c>
      <c r="J124" s="88">
        <f>'Прил 2'!J124</f>
        <v>2.2999999999999998</v>
      </c>
      <c r="K124" s="88">
        <f>'Прил 2'!K124</f>
        <v>2.2999999999999998</v>
      </c>
      <c r="L124" s="88">
        <f>'Прил 2'!L124</f>
        <v>2.2999999999999998</v>
      </c>
    </row>
    <row r="125" spans="1:12" ht="15.75">
      <c r="A125" s="78" t="s">
        <v>244</v>
      </c>
      <c r="B125" s="6">
        <v>89</v>
      </c>
      <c r="C125" s="7" t="s">
        <v>24</v>
      </c>
      <c r="D125" s="7" t="s">
        <v>37</v>
      </c>
      <c r="E125" s="7" t="s">
        <v>168</v>
      </c>
      <c r="F125" s="7"/>
      <c r="G125" s="7"/>
      <c r="H125" s="7"/>
      <c r="I125" s="7"/>
      <c r="J125" s="35"/>
      <c r="K125" s="35">
        <f>K126</f>
        <v>16.3</v>
      </c>
      <c r="L125" s="35">
        <f>L126</f>
        <v>33.1</v>
      </c>
    </row>
    <row r="126" spans="1:12" ht="15.75">
      <c r="A126" s="78" t="s">
        <v>114</v>
      </c>
      <c r="B126" s="121">
        <v>89</v>
      </c>
      <c r="C126" s="7" t="s">
        <v>24</v>
      </c>
      <c r="D126" s="7" t="s">
        <v>37</v>
      </c>
      <c r="E126" s="7" t="s">
        <v>168</v>
      </c>
      <c r="F126" s="7" t="s">
        <v>115</v>
      </c>
      <c r="G126" s="7"/>
      <c r="H126" s="7"/>
      <c r="I126" s="7"/>
      <c r="J126" s="35"/>
      <c r="K126" s="35">
        <f>K127</f>
        <v>16.3</v>
      </c>
      <c r="L126" s="35">
        <f>L127</f>
        <v>33.1</v>
      </c>
    </row>
    <row r="127" spans="1:12" ht="15.75">
      <c r="A127" s="78" t="s">
        <v>48</v>
      </c>
      <c r="B127" s="121">
        <v>89</v>
      </c>
      <c r="C127" s="7" t="s">
        <v>24</v>
      </c>
      <c r="D127" s="7" t="s">
        <v>37</v>
      </c>
      <c r="E127" s="7" t="s">
        <v>168</v>
      </c>
      <c r="F127" s="7" t="s">
        <v>50</v>
      </c>
      <c r="G127" s="7"/>
      <c r="H127" s="7"/>
      <c r="I127" s="7"/>
      <c r="J127" s="35"/>
      <c r="K127" s="35">
        <f>'Прил 2'!K127</f>
        <v>16.3</v>
      </c>
      <c r="L127" s="35">
        <f>'Прил 2'!L127</f>
        <v>33.1</v>
      </c>
    </row>
    <row r="128" spans="1:12" ht="15.75">
      <c r="A128" s="78" t="s">
        <v>244</v>
      </c>
      <c r="B128" s="121">
        <v>89</v>
      </c>
      <c r="C128" s="7" t="s">
        <v>24</v>
      </c>
      <c r="D128" s="7" t="s">
        <v>37</v>
      </c>
      <c r="E128" s="7" t="s">
        <v>168</v>
      </c>
      <c r="F128" s="7" t="s">
        <v>50</v>
      </c>
      <c r="G128" s="7" t="s">
        <v>167</v>
      </c>
      <c r="H128" s="7"/>
      <c r="I128" s="7"/>
      <c r="J128" s="35"/>
      <c r="K128" s="35">
        <v>24.6</v>
      </c>
      <c r="L128" s="35">
        <v>52.6</v>
      </c>
    </row>
    <row r="129" spans="1:12" ht="15.75">
      <c r="A129" s="78" t="s">
        <v>244</v>
      </c>
      <c r="B129" s="121">
        <v>89</v>
      </c>
      <c r="C129" s="7" t="s">
        <v>24</v>
      </c>
      <c r="D129" s="7" t="s">
        <v>37</v>
      </c>
      <c r="E129" s="7" t="s">
        <v>168</v>
      </c>
      <c r="F129" s="7" t="s">
        <v>50</v>
      </c>
      <c r="G129" s="7" t="s">
        <v>167</v>
      </c>
      <c r="H129" s="7" t="s">
        <v>167</v>
      </c>
      <c r="I129" s="7"/>
      <c r="J129" s="35"/>
      <c r="K129" s="35">
        <v>24.6</v>
      </c>
      <c r="L129" s="35">
        <v>52.6</v>
      </c>
    </row>
    <row r="130" spans="1:12" ht="31.5">
      <c r="A130" s="120" t="s">
        <v>75</v>
      </c>
      <c r="B130" s="87">
        <v>89</v>
      </c>
      <c r="C130" s="83" t="s">
        <v>24</v>
      </c>
      <c r="D130" s="83" t="s">
        <v>37</v>
      </c>
      <c r="E130" s="83" t="s">
        <v>168</v>
      </c>
      <c r="F130" s="83" t="s">
        <v>50</v>
      </c>
      <c r="G130" s="83" t="s">
        <v>167</v>
      </c>
      <c r="H130" s="83" t="s">
        <v>167</v>
      </c>
      <c r="I130" s="83" t="s">
        <v>95</v>
      </c>
      <c r="J130" s="88"/>
      <c r="K130" s="88">
        <v>24.6</v>
      </c>
      <c r="L130" s="88">
        <v>52.6</v>
      </c>
    </row>
    <row r="131" spans="1:12" ht="31.5">
      <c r="A131" s="105" t="s">
        <v>248</v>
      </c>
      <c r="B131" s="176" t="s">
        <v>49</v>
      </c>
      <c r="C131" s="176" t="s">
        <v>24</v>
      </c>
      <c r="D131" s="176" t="s">
        <v>37</v>
      </c>
      <c r="E131" s="207" t="s">
        <v>247</v>
      </c>
      <c r="F131" s="176"/>
      <c r="G131" s="208"/>
      <c r="H131" s="176"/>
      <c r="I131" s="83"/>
      <c r="J131" s="35">
        <f>J132</f>
        <v>126.23718</v>
      </c>
      <c r="K131" s="35">
        <f t="shared" ref="K131:L135" si="42">K132</f>
        <v>0</v>
      </c>
      <c r="L131" s="35">
        <f t="shared" si="42"/>
        <v>0</v>
      </c>
    </row>
    <row r="132" spans="1:12" ht="31.5">
      <c r="A132" s="182" t="s">
        <v>107</v>
      </c>
      <c r="B132" s="176" t="s">
        <v>49</v>
      </c>
      <c r="C132" s="176" t="s">
        <v>24</v>
      </c>
      <c r="D132" s="176" t="s">
        <v>37</v>
      </c>
      <c r="E132" s="207" t="s">
        <v>247</v>
      </c>
      <c r="F132" s="176" t="s">
        <v>108</v>
      </c>
      <c r="G132" s="208"/>
      <c r="H132" s="176"/>
      <c r="I132" s="83"/>
      <c r="J132" s="35">
        <f>J133</f>
        <v>126.23718</v>
      </c>
      <c r="K132" s="35">
        <f t="shared" si="42"/>
        <v>0</v>
      </c>
      <c r="L132" s="35">
        <f t="shared" si="42"/>
        <v>0</v>
      </c>
    </row>
    <row r="133" spans="1:12" ht="15.75">
      <c r="A133" s="182" t="s">
        <v>43</v>
      </c>
      <c r="B133" s="176" t="s">
        <v>49</v>
      </c>
      <c r="C133" s="176" t="s">
        <v>24</v>
      </c>
      <c r="D133" s="176" t="s">
        <v>37</v>
      </c>
      <c r="E133" s="207" t="s">
        <v>247</v>
      </c>
      <c r="F133" s="176" t="s">
        <v>109</v>
      </c>
      <c r="G133" s="208"/>
      <c r="H133" s="176"/>
      <c r="I133" s="83"/>
      <c r="J133" s="35">
        <f>J134</f>
        <v>126.23718</v>
      </c>
      <c r="K133" s="35">
        <f t="shared" si="42"/>
        <v>0</v>
      </c>
      <c r="L133" s="35">
        <f t="shared" si="42"/>
        <v>0</v>
      </c>
    </row>
    <row r="134" spans="1:12" ht="15.75">
      <c r="A134" s="182" t="s">
        <v>54</v>
      </c>
      <c r="B134" s="176" t="s">
        <v>49</v>
      </c>
      <c r="C134" s="176" t="s">
        <v>24</v>
      </c>
      <c r="D134" s="176" t="s">
        <v>37</v>
      </c>
      <c r="E134" s="207" t="s">
        <v>247</v>
      </c>
      <c r="F134" s="176" t="s">
        <v>109</v>
      </c>
      <c r="G134" s="208" t="s">
        <v>18</v>
      </c>
      <c r="H134" s="176"/>
      <c r="I134" s="83"/>
      <c r="J134" s="35">
        <f>J135</f>
        <v>126.23718</v>
      </c>
      <c r="K134" s="35">
        <f t="shared" si="42"/>
        <v>0</v>
      </c>
      <c r="L134" s="35">
        <f t="shared" si="42"/>
        <v>0</v>
      </c>
    </row>
    <row r="135" spans="1:12" ht="15.75">
      <c r="A135" s="182" t="s">
        <v>55</v>
      </c>
      <c r="B135" s="176" t="s">
        <v>49</v>
      </c>
      <c r="C135" s="176" t="s">
        <v>24</v>
      </c>
      <c r="D135" s="176" t="s">
        <v>37</v>
      </c>
      <c r="E135" s="207" t="s">
        <v>247</v>
      </c>
      <c r="F135" s="176" t="s">
        <v>109</v>
      </c>
      <c r="G135" s="208" t="s">
        <v>18</v>
      </c>
      <c r="H135" s="176" t="s">
        <v>30</v>
      </c>
      <c r="I135" s="83"/>
      <c r="J135" s="35">
        <f>J136</f>
        <v>126.23718</v>
      </c>
      <c r="K135" s="35">
        <f t="shared" si="42"/>
        <v>0</v>
      </c>
      <c r="L135" s="35">
        <f t="shared" si="42"/>
        <v>0</v>
      </c>
    </row>
    <row r="136" spans="1:12" ht="31.5">
      <c r="A136" s="120" t="s">
        <v>75</v>
      </c>
      <c r="B136" s="87">
        <v>89</v>
      </c>
      <c r="C136" s="83" t="s">
        <v>24</v>
      </c>
      <c r="D136" s="83" t="s">
        <v>37</v>
      </c>
      <c r="E136" s="83" t="s">
        <v>247</v>
      </c>
      <c r="F136" s="83" t="s">
        <v>109</v>
      </c>
      <c r="G136" s="83" t="s">
        <v>18</v>
      </c>
      <c r="H136" s="83" t="s">
        <v>30</v>
      </c>
      <c r="I136" s="83" t="s">
        <v>95</v>
      </c>
      <c r="J136" s="88">
        <f>'Прил 2'!J85</f>
        <v>126.23718</v>
      </c>
      <c r="K136" s="88">
        <f>'Прил 2'!K85</f>
        <v>0</v>
      </c>
      <c r="L136" s="88">
        <f>'Прил 2'!L85</f>
        <v>0</v>
      </c>
    </row>
    <row r="137" spans="1:12" ht="15.75">
      <c r="A137" s="73" t="s">
        <v>59</v>
      </c>
      <c r="B137" s="6" t="s">
        <v>49</v>
      </c>
      <c r="C137" s="7">
        <v>1</v>
      </c>
      <c r="D137" s="7" t="s">
        <v>37</v>
      </c>
      <c r="E137" s="11">
        <v>43010</v>
      </c>
      <c r="F137" s="11"/>
      <c r="G137" s="117"/>
      <c r="H137" s="117"/>
      <c r="I137" s="117"/>
      <c r="J137" s="35">
        <f>J140</f>
        <v>60.3</v>
      </c>
      <c r="K137" s="35">
        <f>K140</f>
        <v>2.2999999999999998</v>
      </c>
      <c r="L137" s="35">
        <f>L140</f>
        <v>22.8</v>
      </c>
    </row>
    <row r="138" spans="1:12" ht="31.5">
      <c r="A138" s="73" t="s">
        <v>107</v>
      </c>
      <c r="B138" s="6" t="s">
        <v>49</v>
      </c>
      <c r="C138" s="7">
        <v>1</v>
      </c>
      <c r="D138" s="7" t="s">
        <v>37</v>
      </c>
      <c r="E138" s="11">
        <v>43010</v>
      </c>
      <c r="F138" s="11">
        <v>200</v>
      </c>
      <c r="G138" s="117"/>
      <c r="H138" s="117"/>
      <c r="I138" s="117"/>
      <c r="J138" s="35">
        <f>J139</f>
        <v>60.3</v>
      </c>
      <c r="K138" s="35">
        <f t="shared" ref="K138:L138" si="43">K139</f>
        <v>2.2999999999999998</v>
      </c>
      <c r="L138" s="35">
        <f t="shared" si="43"/>
        <v>22.8</v>
      </c>
    </row>
    <row r="139" spans="1:12" ht="15.75">
      <c r="A139" s="73" t="s">
        <v>43</v>
      </c>
      <c r="B139" s="6" t="s">
        <v>49</v>
      </c>
      <c r="C139" s="7">
        <v>1</v>
      </c>
      <c r="D139" s="7" t="s">
        <v>37</v>
      </c>
      <c r="E139" s="11">
        <v>43010</v>
      </c>
      <c r="F139" s="11">
        <v>240</v>
      </c>
      <c r="G139" s="117"/>
      <c r="H139" s="117"/>
      <c r="I139" s="117"/>
      <c r="J139" s="35">
        <f>J140</f>
        <v>60.3</v>
      </c>
      <c r="K139" s="35">
        <f t="shared" ref="K139:L139" si="44">K140</f>
        <v>2.2999999999999998</v>
      </c>
      <c r="L139" s="35">
        <f t="shared" si="44"/>
        <v>22.8</v>
      </c>
    </row>
    <row r="140" spans="1:12" ht="15.75">
      <c r="A140" s="118" t="s">
        <v>57</v>
      </c>
      <c r="B140" s="6" t="s">
        <v>49</v>
      </c>
      <c r="C140" s="7">
        <v>1</v>
      </c>
      <c r="D140" s="7" t="s">
        <v>37</v>
      </c>
      <c r="E140" s="11">
        <v>43010</v>
      </c>
      <c r="F140" s="11">
        <v>240</v>
      </c>
      <c r="G140" s="117" t="s">
        <v>20</v>
      </c>
      <c r="H140" s="117"/>
      <c r="I140" s="117"/>
      <c r="J140" s="35">
        <f>J141</f>
        <v>60.3</v>
      </c>
      <c r="K140" s="35">
        <f t="shared" ref="K140:L141" si="45">K141</f>
        <v>2.2999999999999998</v>
      </c>
      <c r="L140" s="35">
        <f t="shared" si="45"/>
        <v>22.8</v>
      </c>
    </row>
    <row r="141" spans="1:12" ht="15.75">
      <c r="A141" s="10" t="s">
        <v>58</v>
      </c>
      <c r="B141" s="6" t="s">
        <v>49</v>
      </c>
      <c r="C141" s="7">
        <v>1</v>
      </c>
      <c r="D141" s="7" t="s">
        <v>37</v>
      </c>
      <c r="E141" s="11">
        <v>43010</v>
      </c>
      <c r="F141" s="11">
        <v>240</v>
      </c>
      <c r="G141" s="117" t="s">
        <v>20</v>
      </c>
      <c r="H141" s="117" t="s">
        <v>29</v>
      </c>
      <c r="I141" s="117"/>
      <c r="J141" s="35">
        <f>J142</f>
        <v>60.3</v>
      </c>
      <c r="K141" s="35">
        <f t="shared" si="45"/>
        <v>2.2999999999999998</v>
      </c>
      <c r="L141" s="35">
        <f t="shared" si="45"/>
        <v>22.8</v>
      </c>
    </row>
    <row r="142" spans="1:12" ht="31.5">
      <c r="A142" s="120" t="s">
        <v>75</v>
      </c>
      <c r="B142" s="66" t="s">
        <v>49</v>
      </c>
      <c r="C142" s="83">
        <v>1</v>
      </c>
      <c r="D142" s="83" t="s">
        <v>37</v>
      </c>
      <c r="E142" s="146">
        <v>43010</v>
      </c>
      <c r="F142" s="146">
        <v>240</v>
      </c>
      <c r="G142" s="145" t="s">
        <v>20</v>
      </c>
      <c r="H142" s="145" t="s">
        <v>29</v>
      </c>
      <c r="I142" s="145" t="s">
        <v>95</v>
      </c>
      <c r="J142" s="88">
        <f>'Прил 2'!J107</f>
        <v>60.3</v>
      </c>
      <c r="K142" s="88">
        <f>'Прил 2'!K107</f>
        <v>2.2999999999999998</v>
      </c>
      <c r="L142" s="88">
        <f>'Прил 2'!L107</f>
        <v>22.8</v>
      </c>
    </row>
    <row r="143" spans="1:12" ht="15.75">
      <c r="A143" s="73" t="s">
        <v>151</v>
      </c>
      <c r="B143" s="6" t="s">
        <v>49</v>
      </c>
      <c r="C143" s="7">
        <v>1</v>
      </c>
      <c r="D143" s="7" t="s">
        <v>37</v>
      </c>
      <c r="E143" s="11">
        <v>43040</v>
      </c>
      <c r="F143" s="11"/>
      <c r="G143" s="11"/>
      <c r="H143" s="117"/>
      <c r="I143" s="117"/>
      <c r="J143" s="35">
        <f>J146</f>
        <v>10.199999999999999</v>
      </c>
      <c r="K143" s="35">
        <f>K146</f>
        <v>2</v>
      </c>
      <c r="L143" s="35">
        <f>L146</f>
        <v>32</v>
      </c>
    </row>
    <row r="144" spans="1:12" ht="31.5">
      <c r="A144" s="73" t="s">
        <v>107</v>
      </c>
      <c r="B144" s="6" t="s">
        <v>49</v>
      </c>
      <c r="C144" s="7">
        <v>1</v>
      </c>
      <c r="D144" s="7" t="s">
        <v>37</v>
      </c>
      <c r="E144" s="11">
        <v>43040</v>
      </c>
      <c r="F144" s="11">
        <v>200</v>
      </c>
      <c r="G144" s="11"/>
      <c r="H144" s="117"/>
      <c r="I144" s="117"/>
      <c r="J144" s="35">
        <f>J145</f>
        <v>10.199999999999999</v>
      </c>
      <c r="K144" s="35">
        <f t="shared" ref="K144:L144" si="46">K145</f>
        <v>2</v>
      </c>
      <c r="L144" s="35">
        <f t="shared" si="46"/>
        <v>32</v>
      </c>
    </row>
    <row r="145" spans="1:12" ht="15.75">
      <c r="A145" s="73" t="s">
        <v>43</v>
      </c>
      <c r="B145" s="6" t="s">
        <v>49</v>
      </c>
      <c r="C145" s="7">
        <v>1</v>
      </c>
      <c r="D145" s="7" t="s">
        <v>37</v>
      </c>
      <c r="E145" s="11">
        <v>43040</v>
      </c>
      <c r="F145" s="11">
        <v>240</v>
      </c>
      <c r="G145" s="11"/>
      <c r="H145" s="117"/>
      <c r="I145" s="117"/>
      <c r="J145" s="35">
        <f>J146</f>
        <v>10.199999999999999</v>
      </c>
      <c r="K145" s="35">
        <f t="shared" ref="K145:L145" si="47">K146</f>
        <v>2</v>
      </c>
      <c r="L145" s="35">
        <f t="shared" si="47"/>
        <v>32</v>
      </c>
    </row>
    <row r="146" spans="1:12" ht="15.75">
      <c r="A146" s="118" t="s">
        <v>57</v>
      </c>
      <c r="B146" s="6" t="s">
        <v>49</v>
      </c>
      <c r="C146" s="7">
        <v>1</v>
      </c>
      <c r="D146" s="7" t="s">
        <v>37</v>
      </c>
      <c r="E146" s="11">
        <v>43040</v>
      </c>
      <c r="F146" s="11">
        <v>240</v>
      </c>
      <c r="G146" s="7" t="s">
        <v>20</v>
      </c>
      <c r="H146" s="117"/>
      <c r="I146" s="117"/>
      <c r="J146" s="35">
        <f>J147</f>
        <v>10.199999999999999</v>
      </c>
      <c r="K146" s="35">
        <f t="shared" ref="K146:L147" si="48">K147</f>
        <v>2</v>
      </c>
      <c r="L146" s="35">
        <f t="shared" si="48"/>
        <v>32</v>
      </c>
    </row>
    <row r="147" spans="1:12" ht="15.75">
      <c r="A147" s="10" t="s">
        <v>58</v>
      </c>
      <c r="B147" s="6" t="s">
        <v>49</v>
      </c>
      <c r="C147" s="7">
        <v>1</v>
      </c>
      <c r="D147" s="7" t="s">
        <v>37</v>
      </c>
      <c r="E147" s="11">
        <v>43040</v>
      </c>
      <c r="F147" s="11">
        <v>240</v>
      </c>
      <c r="G147" s="7" t="s">
        <v>20</v>
      </c>
      <c r="H147" s="117" t="s">
        <v>29</v>
      </c>
      <c r="I147" s="117"/>
      <c r="J147" s="35">
        <f>J148</f>
        <v>10.199999999999999</v>
      </c>
      <c r="K147" s="35">
        <f t="shared" si="48"/>
        <v>2</v>
      </c>
      <c r="L147" s="35">
        <f t="shared" si="48"/>
        <v>32</v>
      </c>
    </row>
    <row r="148" spans="1:12" ht="36.6" customHeight="1">
      <c r="A148" s="120" t="s">
        <v>75</v>
      </c>
      <c r="B148" s="66" t="s">
        <v>49</v>
      </c>
      <c r="C148" s="83">
        <v>1</v>
      </c>
      <c r="D148" s="83" t="s">
        <v>37</v>
      </c>
      <c r="E148" s="146">
        <v>43040</v>
      </c>
      <c r="F148" s="146">
        <v>240</v>
      </c>
      <c r="G148" s="83" t="s">
        <v>20</v>
      </c>
      <c r="H148" s="145" t="s">
        <v>29</v>
      </c>
      <c r="I148" s="145" t="s">
        <v>95</v>
      </c>
      <c r="J148" s="88">
        <f>'Прил 2'!J110</f>
        <v>10.199999999999999</v>
      </c>
      <c r="K148" s="88">
        <f>'Прил 2'!K110</f>
        <v>2</v>
      </c>
      <c r="L148" s="88">
        <f>'Прил 2'!L110</f>
        <v>32</v>
      </c>
    </row>
    <row r="149" spans="1:12" ht="36.6" customHeight="1">
      <c r="A149" s="10" t="s">
        <v>237</v>
      </c>
      <c r="B149" s="6">
        <v>89</v>
      </c>
      <c r="C149" s="6">
        <v>1</v>
      </c>
      <c r="D149" s="6" t="s">
        <v>37</v>
      </c>
      <c r="E149" s="6" t="s">
        <v>238</v>
      </c>
      <c r="F149" s="6"/>
      <c r="G149" s="7"/>
      <c r="H149" s="7"/>
      <c r="I149" s="7"/>
      <c r="J149" s="35">
        <f>J150</f>
        <v>30</v>
      </c>
      <c r="K149" s="35">
        <f t="shared" ref="K149:L153" si="49">K150</f>
        <v>30</v>
      </c>
      <c r="L149" s="35">
        <f t="shared" si="49"/>
        <v>30</v>
      </c>
    </row>
    <row r="150" spans="1:12" ht="36.6" customHeight="1">
      <c r="A150" s="73" t="s">
        <v>107</v>
      </c>
      <c r="B150" s="6">
        <v>89</v>
      </c>
      <c r="C150" s="6">
        <v>1</v>
      </c>
      <c r="D150" s="6" t="s">
        <v>37</v>
      </c>
      <c r="E150" s="6" t="s">
        <v>238</v>
      </c>
      <c r="F150" s="6" t="s">
        <v>108</v>
      </c>
      <c r="G150" s="7"/>
      <c r="H150" s="7"/>
      <c r="I150" s="7"/>
      <c r="J150" s="35">
        <f>J151</f>
        <v>30</v>
      </c>
      <c r="K150" s="35">
        <f t="shared" si="49"/>
        <v>30</v>
      </c>
      <c r="L150" s="35">
        <f t="shared" si="49"/>
        <v>30</v>
      </c>
    </row>
    <row r="151" spans="1:12" ht="23.25" customHeight="1">
      <c r="A151" s="73" t="s">
        <v>43</v>
      </c>
      <c r="B151" s="6">
        <v>89</v>
      </c>
      <c r="C151" s="6">
        <v>1</v>
      </c>
      <c r="D151" s="6" t="s">
        <v>37</v>
      </c>
      <c r="E151" s="6" t="s">
        <v>238</v>
      </c>
      <c r="F151" s="6" t="s">
        <v>109</v>
      </c>
      <c r="G151" s="7"/>
      <c r="H151" s="7"/>
      <c r="I151" s="7"/>
      <c r="J151" s="35">
        <f>J152</f>
        <v>30</v>
      </c>
      <c r="K151" s="35">
        <f t="shared" si="49"/>
        <v>30</v>
      </c>
      <c r="L151" s="35">
        <f t="shared" si="49"/>
        <v>30</v>
      </c>
    </row>
    <row r="152" spans="1:12" ht="18.75" customHeight="1">
      <c r="A152" s="118" t="s">
        <v>21</v>
      </c>
      <c r="B152" s="6">
        <v>89</v>
      </c>
      <c r="C152" s="6">
        <v>1</v>
      </c>
      <c r="D152" s="6" t="s">
        <v>37</v>
      </c>
      <c r="E152" s="6" t="s">
        <v>238</v>
      </c>
      <c r="F152" s="6" t="s">
        <v>109</v>
      </c>
      <c r="G152" s="7" t="s">
        <v>20</v>
      </c>
      <c r="H152" s="7"/>
      <c r="I152" s="7"/>
      <c r="J152" s="35">
        <f>J153</f>
        <v>30</v>
      </c>
      <c r="K152" s="35">
        <f t="shared" si="49"/>
        <v>30</v>
      </c>
      <c r="L152" s="35">
        <f t="shared" si="49"/>
        <v>30</v>
      </c>
    </row>
    <row r="153" spans="1:12" ht="19.5" customHeight="1">
      <c r="A153" s="118" t="s">
        <v>57</v>
      </c>
      <c r="B153" s="6">
        <v>89</v>
      </c>
      <c r="C153" s="6">
        <v>1</v>
      </c>
      <c r="D153" s="6" t="s">
        <v>37</v>
      </c>
      <c r="E153" s="6" t="s">
        <v>238</v>
      </c>
      <c r="F153" s="6" t="s">
        <v>109</v>
      </c>
      <c r="G153" s="7" t="s">
        <v>20</v>
      </c>
      <c r="H153" s="7" t="s">
        <v>28</v>
      </c>
      <c r="I153" s="7"/>
      <c r="J153" s="35">
        <f>J154</f>
        <v>30</v>
      </c>
      <c r="K153" s="35">
        <f t="shared" si="49"/>
        <v>30</v>
      </c>
      <c r="L153" s="35">
        <f t="shared" si="49"/>
        <v>30</v>
      </c>
    </row>
    <row r="154" spans="1:12" ht="36.6" customHeight="1">
      <c r="A154" s="120" t="s">
        <v>75</v>
      </c>
      <c r="B154" s="66">
        <v>89</v>
      </c>
      <c r="C154" s="66">
        <v>1</v>
      </c>
      <c r="D154" s="66" t="s">
        <v>37</v>
      </c>
      <c r="E154" s="66" t="s">
        <v>238</v>
      </c>
      <c r="F154" s="66" t="s">
        <v>109</v>
      </c>
      <c r="G154" s="83" t="s">
        <v>20</v>
      </c>
      <c r="H154" s="83" t="s">
        <v>28</v>
      </c>
      <c r="I154" s="83" t="s">
        <v>95</v>
      </c>
      <c r="J154" s="88">
        <f>'Прил 2'!J101</f>
        <v>30</v>
      </c>
      <c r="K154" s="88">
        <f>'Прил 2'!K101</f>
        <v>30</v>
      </c>
      <c r="L154" s="88">
        <f>'Прил 2'!L101</f>
        <v>30</v>
      </c>
    </row>
    <row r="155" spans="1:12" ht="52.15" customHeight="1">
      <c r="A155" s="91" t="s">
        <v>176</v>
      </c>
      <c r="B155" s="121">
        <v>89</v>
      </c>
      <c r="C155" s="117" t="s">
        <v>24</v>
      </c>
      <c r="D155" s="7" t="s">
        <v>37</v>
      </c>
      <c r="E155" s="7" t="s">
        <v>53</v>
      </c>
      <c r="F155" s="7"/>
      <c r="G155" s="7"/>
      <c r="H155" s="7"/>
      <c r="I155" s="11"/>
      <c r="J155" s="35">
        <f>J158+J161</f>
        <v>109.3</v>
      </c>
      <c r="K155" s="35">
        <f t="shared" ref="K155:L155" si="50">K158+K161</f>
        <v>114.4</v>
      </c>
      <c r="L155" s="35">
        <f t="shared" si="50"/>
        <v>118.7</v>
      </c>
    </row>
    <row r="156" spans="1:12" ht="73.150000000000006" customHeight="1">
      <c r="A156" s="74" t="s">
        <v>110</v>
      </c>
      <c r="B156" s="121">
        <v>89</v>
      </c>
      <c r="C156" s="117" t="s">
        <v>24</v>
      </c>
      <c r="D156" s="7" t="s">
        <v>37</v>
      </c>
      <c r="E156" s="7" t="s">
        <v>53</v>
      </c>
      <c r="F156" s="7" t="s">
        <v>112</v>
      </c>
      <c r="G156" s="7"/>
      <c r="H156" s="7"/>
      <c r="I156" s="11"/>
      <c r="J156" s="35">
        <f>J157</f>
        <v>105.3</v>
      </c>
      <c r="K156" s="35">
        <f t="shared" ref="K156:L156" si="51">K157</f>
        <v>110.4</v>
      </c>
      <c r="L156" s="35">
        <f t="shared" si="51"/>
        <v>114.7</v>
      </c>
    </row>
    <row r="157" spans="1:12" ht="31.5">
      <c r="A157" s="74" t="s">
        <v>111</v>
      </c>
      <c r="B157" s="121">
        <v>89</v>
      </c>
      <c r="C157" s="117" t="s">
        <v>24</v>
      </c>
      <c r="D157" s="7" t="s">
        <v>37</v>
      </c>
      <c r="E157" s="7" t="s">
        <v>53</v>
      </c>
      <c r="F157" s="7" t="s">
        <v>113</v>
      </c>
      <c r="G157" s="7"/>
      <c r="H157" s="7"/>
      <c r="I157" s="11"/>
      <c r="J157" s="35">
        <f>J158</f>
        <v>105.3</v>
      </c>
      <c r="K157" s="35">
        <f t="shared" ref="K157:L157" si="52">K158</f>
        <v>110.4</v>
      </c>
      <c r="L157" s="35">
        <f t="shared" si="52"/>
        <v>114.7</v>
      </c>
    </row>
    <row r="158" spans="1:12" ht="15.75">
      <c r="A158" s="118" t="s">
        <v>51</v>
      </c>
      <c r="B158" s="121">
        <v>89</v>
      </c>
      <c r="C158" s="117" t="s">
        <v>24</v>
      </c>
      <c r="D158" s="7" t="s">
        <v>37</v>
      </c>
      <c r="E158" s="7" t="s">
        <v>53</v>
      </c>
      <c r="F158" s="7" t="s">
        <v>113</v>
      </c>
      <c r="G158" s="7" t="s">
        <v>28</v>
      </c>
      <c r="H158" s="7"/>
      <c r="I158" s="11"/>
      <c r="J158" s="35">
        <f>J159</f>
        <v>105.3</v>
      </c>
      <c r="K158" s="35">
        <f t="shared" ref="K158:L159" si="53">K159</f>
        <v>110.4</v>
      </c>
      <c r="L158" s="35">
        <f t="shared" si="53"/>
        <v>114.7</v>
      </c>
    </row>
    <row r="159" spans="1:12" ht="21.75" customHeight="1">
      <c r="A159" s="118" t="s">
        <v>52</v>
      </c>
      <c r="B159" s="121">
        <v>89</v>
      </c>
      <c r="C159" s="117" t="s">
        <v>24</v>
      </c>
      <c r="D159" s="7" t="s">
        <v>37</v>
      </c>
      <c r="E159" s="7" t="s">
        <v>53</v>
      </c>
      <c r="F159" s="7" t="s">
        <v>113</v>
      </c>
      <c r="G159" s="7" t="s">
        <v>28</v>
      </c>
      <c r="H159" s="7" t="s">
        <v>29</v>
      </c>
      <c r="I159" s="11"/>
      <c r="J159" s="35">
        <f>J160</f>
        <v>105.3</v>
      </c>
      <c r="K159" s="35">
        <f t="shared" si="53"/>
        <v>110.4</v>
      </c>
      <c r="L159" s="35">
        <f t="shared" si="53"/>
        <v>114.7</v>
      </c>
    </row>
    <row r="160" spans="1:12" ht="31.5">
      <c r="A160" s="120" t="s">
        <v>75</v>
      </c>
      <c r="B160" s="83">
        <v>89</v>
      </c>
      <c r="C160" s="83">
        <v>1</v>
      </c>
      <c r="D160" s="83" t="s">
        <v>37</v>
      </c>
      <c r="E160" s="83" t="s">
        <v>53</v>
      </c>
      <c r="F160" s="83" t="s">
        <v>113</v>
      </c>
      <c r="G160" s="83" t="s">
        <v>28</v>
      </c>
      <c r="H160" s="83" t="s">
        <v>29</v>
      </c>
      <c r="I160" s="83" t="s">
        <v>95</v>
      </c>
      <c r="J160" s="88">
        <f>'Прил 2'!J66</f>
        <v>105.3</v>
      </c>
      <c r="K160" s="88">
        <f>'Прил 2'!K66</f>
        <v>110.4</v>
      </c>
      <c r="L160" s="88">
        <f>'Прил 2'!L66</f>
        <v>114.7</v>
      </c>
    </row>
    <row r="161" spans="1:12" ht="70.900000000000006" customHeight="1">
      <c r="A161" s="74" t="s">
        <v>110</v>
      </c>
      <c r="B161" s="121">
        <v>89</v>
      </c>
      <c r="C161" s="117" t="s">
        <v>24</v>
      </c>
      <c r="D161" s="7" t="s">
        <v>37</v>
      </c>
      <c r="E161" s="7" t="s">
        <v>53</v>
      </c>
      <c r="F161" s="7" t="s">
        <v>108</v>
      </c>
      <c r="G161" s="7"/>
      <c r="H161" s="7"/>
      <c r="I161" s="11"/>
      <c r="J161" s="35">
        <f>J162</f>
        <v>4</v>
      </c>
      <c r="K161" s="35">
        <f t="shared" ref="K161:L164" si="54">K162</f>
        <v>4</v>
      </c>
      <c r="L161" s="35">
        <f t="shared" ref="L161:L162" si="55">L162</f>
        <v>4</v>
      </c>
    </row>
    <row r="162" spans="1:12" ht="31.5">
      <c r="A162" s="74" t="s">
        <v>111</v>
      </c>
      <c r="B162" s="121">
        <v>89</v>
      </c>
      <c r="C162" s="117" t="s">
        <v>24</v>
      </c>
      <c r="D162" s="7" t="s">
        <v>37</v>
      </c>
      <c r="E162" s="7" t="s">
        <v>53</v>
      </c>
      <c r="F162" s="7" t="s">
        <v>109</v>
      </c>
      <c r="G162" s="7"/>
      <c r="H162" s="7"/>
      <c r="I162" s="11"/>
      <c r="J162" s="35">
        <f>J163</f>
        <v>4</v>
      </c>
      <c r="K162" s="35">
        <f t="shared" si="54"/>
        <v>4</v>
      </c>
      <c r="L162" s="35">
        <f t="shared" si="55"/>
        <v>4</v>
      </c>
    </row>
    <row r="163" spans="1:12" ht="15.75">
      <c r="A163" s="118" t="s">
        <v>51</v>
      </c>
      <c r="B163" s="121">
        <v>89</v>
      </c>
      <c r="C163" s="117" t="s">
        <v>24</v>
      </c>
      <c r="D163" s="7" t="s">
        <v>37</v>
      </c>
      <c r="E163" s="7" t="s">
        <v>53</v>
      </c>
      <c r="F163" s="7" t="s">
        <v>109</v>
      </c>
      <c r="G163" s="7" t="s">
        <v>28</v>
      </c>
      <c r="H163" s="7"/>
      <c r="I163" s="11"/>
      <c r="J163" s="35">
        <f>J164</f>
        <v>4</v>
      </c>
      <c r="K163" s="35">
        <f t="shared" si="54"/>
        <v>4</v>
      </c>
      <c r="L163" s="35">
        <f t="shared" si="54"/>
        <v>4</v>
      </c>
    </row>
    <row r="164" spans="1:12" ht="21.75" customHeight="1">
      <c r="A164" s="118" t="s">
        <v>52</v>
      </c>
      <c r="B164" s="121">
        <v>89</v>
      </c>
      <c r="C164" s="117" t="s">
        <v>24</v>
      </c>
      <c r="D164" s="7" t="s">
        <v>37</v>
      </c>
      <c r="E164" s="7" t="s">
        <v>53</v>
      </c>
      <c r="F164" s="7" t="s">
        <v>109</v>
      </c>
      <c r="G164" s="7" t="s">
        <v>28</v>
      </c>
      <c r="H164" s="7" t="s">
        <v>29</v>
      </c>
      <c r="I164" s="11"/>
      <c r="J164" s="35">
        <f>J165</f>
        <v>4</v>
      </c>
      <c r="K164" s="35">
        <f t="shared" si="54"/>
        <v>4</v>
      </c>
      <c r="L164" s="35">
        <f t="shared" si="54"/>
        <v>4</v>
      </c>
    </row>
    <row r="165" spans="1:12" ht="31.5">
      <c r="A165" s="120" t="s">
        <v>75</v>
      </c>
      <c r="B165" s="83">
        <v>89</v>
      </c>
      <c r="C165" s="83">
        <v>1</v>
      </c>
      <c r="D165" s="83" t="s">
        <v>37</v>
      </c>
      <c r="E165" s="83" t="s">
        <v>53</v>
      </c>
      <c r="F165" s="83" t="s">
        <v>109</v>
      </c>
      <c r="G165" s="83" t="s">
        <v>28</v>
      </c>
      <c r="H165" s="83" t="s">
        <v>29</v>
      </c>
      <c r="I165" s="83" t="s">
        <v>95</v>
      </c>
      <c r="J165" s="88">
        <f>'Прил 2'!J68</f>
        <v>4</v>
      </c>
      <c r="K165" s="88">
        <f>'Прил 2'!K68</f>
        <v>4</v>
      </c>
      <c r="L165" s="88">
        <f>'Прил 2'!L68</f>
        <v>4</v>
      </c>
    </row>
    <row r="166" spans="1:12" ht="85.15" customHeight="1">
      <c r="A166" s="118" t="s">
        <v>144</v>
      </c>
      <c r="B166" s="6">
        <v>89</v>
      </c>
      <c r="C166" s="7" t="s">
        <v>24</v>
      </c>
      <c r="D166" s="7" t="s">
        <v>37</v>
      </c>
      <c r="E166" s="7" t="s">
        <v>44</v>
      </c>
      <c r="F166" s="7"/>
      <c r="G166" s="7"/>
      <c r="H166" s="7"/>
      <c r="I166" s="7"/>
      <c r="J166" s="35">
        <f>J169</f>
        <v>0.3</v>
      </c>
      <c r="K166" s="35">
        <f>K169</f>
        <v>0.3</v>
      </c>
      <c r="L166" s="35">
        <f>L169</f>
        <v>0.3</v>
      </c>
    </row>
    <row r="167" spans="1:12" ht="35.450000000000003" customHeight="1">
      <c r="A167" s="73" t="s">
        <v>107</v>
      </c>
      <c r="B167" s="121">
        <v>89</v>
      </c>
      <c r="C167" s="7" t="s">
        <v>24</v>
      </c>
      <c r="D167" s="7" t="s">
        <v>37</v>
      </c>
      <c r="E167" s="7" t="s">
        <v>44</v>
      </c>
      <c r="F167" s="7" t="s">
        <v>108</v>
      </c>
      <c r="G167" s="7"/>
      <c r="H167" s="7"/>
      <c r="I167" s="7"/>
      <c r="J167" s="35">
        <f>J168</f>
        <v>0.3</v>
      </c>
      <c r="K167" s="35">
        <f t="shared" ref="K167:L167" si="56">K168</f>
        <v>0.3</v>
      </c>
      <c r="L167" s="35">
        <f t="shared" si="56"/>
        <v>0.3</v>
      </c>
    </row>
    <row r="168" spans="1:12" ht="22.15" customHeight="1">
      <c r="A168" s="73" t="s">
        <v>43</v>
      </c>
      <c r="B168" s="121">
        <v>89</v>
      </c>
      <c r="C168" s="7" t="s">
        <v>24</v>
      </c>
      <c r="D168" s="7" t="s">
        <v>37</v>
      </c>
      <c r="E168" s="7" t="s">
        <v>44</v>
      </c>
      <c r="F168" s="7" t="s">
        <v>109</v>
      </c>
      <c r="G168" s="7"/>
      <c r="H168" s="7"/>
      <c r="I168" s="7"/>
      <c r="J168" s="35">
        <f>J169</f>
        <v>0.3</v>
      </c>
      <c r="K168" s="35">
        <f t="shared" ref="K168:L168" si="57">K169</f>
        <v>0.3</v>
      </c>
      <c r="L168" s="35">
        <f t="shared" si="57"/>
        <v>0.3</v>
      </c>
    </row>
    <row r="169" spans="1:12" ht="15.75">
      <c r="A169" s="118" t="s">
        <v>16</v>
      </c>
      <c r="B169" s="121">
        <v>89</v>
      </c>
      <c r="C169" s="7" t="s">
        <v>24</v>
      </c>
      <c r="D169" s="7" t="s">
        <v>37</v>
      </c>
      <c r="E169" s="7" t="s">
        <v>44</v>
      </c>
      <c r="F169" s="7" t="s">
        <v>109</v>
      </c>
      <c r="G169" s="7" t="s">
        <v>17</v>
      </c>
      <c r="H169" s="7"/>
      <c r="I169" s="7"/>
      <c r="J169" s="35">
        <f>J170</f>
        <v>0.3</v>
      </c>
      <c r="K169" s="35">
        <f t="shared" ref="K169:L170" si="58">K170</f>
        <v>0.3</v>
      </c>
      <c r="L169" s="35">
        <f t="shared" si="58"/>
        <v>0.3</v>
      </c>
    </row>
    <row r="170" spans="1:12" ht="53.45" customHeight="1">
      <c r="A170" s="118" t="s">
        <v>67</v>
      </c>
      <c r="B170" s="121">
        <v>89</v>
      </c>
      <c r="C170" s="7" t="s">
        <v>24</v>
      </c>
      <c r="D170" s="7" t="s">
        <v>37</v>
      </c>
      <c r="E170" s="7" t="s">
        <v>44</v>
      </c>
      <c r="F170" s="7" t="s">
        <v>109</v>
      </c>
      <c r="G170" s="7" t="s">
        <v>17</v>
      </c>
      <c r="H170" s="7" t="s">
        <v>18</v>
      </c>
      <c r="I170" s="7"/>
      <c r="J170" s="35">
        <f>J171</f>
        <v>0.3</v>
      </c>
      <c r="K170" s="35">
        <f t="shared" si="58"/>
        <v>0.3</v>
      </c>
      <c r="L170" s="35">
        <f t="shared" si="58"/>
        <v>0.3</v>
      </c>
    </row>
    <row r="171" spans="1:12" ht="31.5">
      <c r="A171" s="120" t="s">
        <v>75</v>
      </c>
      <c r="B171" s="87">
        <v>89</v>
      </c>
      <c r="C171" s="83" t="s">
        <v>24</v>
      </c>
      <c r="D171" s="83" t="s">
        <v>37</v>
      </c>
      <c r="E171" s="83" t="s">
        <v>44</v>
      </c>
      <c r="F171" s="83" t="s">
        <v>109</v>
      </c>
      <c r="G171" s="83" t="s">
        <v>17</v>
      </c>
      <c r="H171" s="83" t="s">
        <v>18</v>
      </c>
      <c r="I171" s="83" t="s">
        <v>95</v>
      </c>
      <c r="J171" s="88">
        <f>'Прил 2'!J38</f>
        <v>0.3</v>
      </c>
      <c r="K171" s="88">
        <f>'Прил 2'!K38</f>
        <v>0.3</v>
      </c>
      <c r="L171" s="88">
        <f>'Прил 2'!L38</f>
        <v>0.3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05:D106">
    <cfRule type="expression" dxfId="2" priority="52" stopIfTrue="1">
      <formula>$D105=""</formula>
    </cfRule>
    <cfRule type="expression" dxfId="1" priority="53" stopIfTrue="1">
      <formula>$E105&lt;&gt;""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4" t="s">
        <v>205</v>
      </c>
      <c r="D1" s="214"/>
      <c r="E1" s="214"/>
      <c r="F1" s="17"/>
      <c r="G1" s="17"/>
    </row>
    <row r="2" spans="1:7" ht="51" customHeight="1">
      <c r="A2" s="227" t="s">
        <v>206</v>
      </c>
      <c r="B2" s="227"/>
      <c r="C2" s="227"/>
      <c r="D2" s="227"/>
      <c r="E2" s="227"/>
    </row>
    <row r="3" spans="1:7">
      <c r="A3" s="52"/>
      <c r="B3" s="124"/>
      <c r="C3" s="125"/>
      <c r="D3" s="53"/>
      <c r="E3" s="126" t="s">
        <v>137</v>
      </c>
    </row>
    <row r="4" spans="1:7" ht="39" customHeight="1">
      <c r="A4" s="228" t="s">
        <v>128</v>
      </c>
      <c r="B4" s="229" t="s">
        <v>195</v>
      </c>
      <c r="C4" s="228" t="s">
        <v>196</v>
      </c>
      <c r="D4" s="228"/>
      <c r="E4" s="228"/>
    </row>
    <row r="5" spans="1:7" ht="36" customHeight="1">
      <c r="A5" s="228"/>
      <c r="B5" s="229"/>
      <c r="C5" s="171" t="s">
        <v>171</v>
      </c>
      <c r="D5" s="171" t="s">
        <v>188</v>
      </c>
      <c r="E5" s="171" t="s">
        <v>200</v>
      </c>
    </row>
    <row r="6" spans="1:7" ht="31.5">
      <c r="A6" s="127" t="s">
        <v>129</v>
      </c>
      <c r="B6" s="128" t="s">
        <v>130</v>
      </c>
      <c r="C6" s="37">
        <f>C7+C10+C14</f>
        <v>55.877180000000038</v>
      </c>
      <c r="D6" s="37">
        <f t="shared" ref="D6:E6" si="0">D7+D10+D14</f>
        <v>-70.380000000000024</v>
      </c>
      <c r="E6" s="37">
        <f t="shared" si="0"/>
        <v>-93.78000000000047</v>
      </c>
    </row>
    <row r="7" spans="1:7">
      <c r="A7" s="127" t="s">
        <v>131</v>
      </c>
      <c r="B7" s="129" t="s">
        <v>123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132</v>
      </c>
      <c r="B8" s="129" t="s">
        <v>181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138</v>
      </c>
      <c r="B9" s="129" t="s">
        <v>182</v>
      </c>
      <c r="C9" s="39">
        <v>0</v>
      </c>
      <c r="D9" s="39">
        <v>0</v>
      </c>
      <c r="E9" s="39">
        <v>0</v>
      </c>
    </row>
    <row r="10" spans="1:7" ht="31.5">
      <c r="A10" s="40" t="s">
        <v>152</v>
      </c>
      <c r="B10" s="130" t="s">
        <v>178</v>
      </c>
      <c r="C10" s="39">
        <f t="shared" ref="C10:E11" si="2">C11</f>
        <v>-70.400000000000006</v>
      </c>
      <c r="D10" s="39">
        <f t="shared" si="2"/>
        <v>-70.400000000000006</v>
      </c>
      <c r="E10" s="39">
        <f t="shared" si="2"/>
        <v>-93.8</v>
      </c>
    </row>
    <row r="11" spans="1:7" ht="47.25">
      <c r="A11" s="40" t="s">
        <v>183</v>
      </c>
      <c r="B11" s="130" t="s">
        <v>179</v>
      </c>
      <c r="C11" s="39">
        <f t="shared" si="2"/>
        <v>-70.400000000000006</v>
      </c>
      <c r="D11" s="39">
        <f t="shared" si="2"/>
        <v>-70.400000000000006</v>
      </c>
      <c r="E11" s="39">
        <f t="shared" si="2"/>
        <v>-93.8</v>
      </c>
    </row>
    <row r="12" spans="1:7" ht="47.25">
      <c r="A12" s="40" t="s">
        <v>153</v>
      </c>
      <c r="B12" s="130" t="s">
        <v>179</v>
      </c>
      <c r="C12" s="39">
        <f>SUM(C13)</f>
        <v>-70.400000000000006</v>
      </c>
      <c r="D12" s="39">
        <f>SUM(D13)</f>
        <v>-70.400000000000006</v>
      </c>
      <c r="E12" s="39">
        <f>SUM(E13)</f>
        <v>-93.8</v>
      </c>
    </row>
    <row r="13" spans="1:7" ht="47.25">
      <c r="A13" s="40" t="s">
        <v>154</v>
      </c>
      <c r="B13" s="130" t="s">
        <v>180</v>
      </c>
      <c r="C13" s="39">
        <f>'Прил 6'!C15</f>
        <v>-70.400000000000006</v>
      </c>
      <c r="D13" s="39">
        <f>'Прил 6'!D15</f>
        <v>-70.400000000000006</v>
      </c>
      <c r="E13" s="39">
        <f>'Прил 6'!E15</f>
        <v>-93.8</v>
      </c>
    </row>
    <row r="14" spans="1:7" ht="31.5">
      <c r="A14" s="40" t="s">
        <v>155</v>
      </c>
      <c r="B14" s="42" t="s">
        <v>184</v>
      </c>
      <c r="C14" s="37">
        <f>C15+C18</f>
        <v>126.27718000000004</v>
      </c>
      <c r="D14" s="37">
        <f t="shared" ref="D14:E14" si="3">D15+D18</f>
        <v>1.999999999998181E-2</v>
      </c>
      <c r="E14" s="37">
        <f t="shared" si="3"/>
        <v>1.9999999999527063E-2</v>
      </c>
    </row>
    <row r="15" spans="1:7" s="38" customFormat="1">
      <c r="A15" s="131" t="s">
        <v>156</v>
      </c>
      <c r="B15" s="132" t="s">
        <v>133</v>
      </c>
      <c r="C15" s="37">
        <f t="shared" ref="C15:E16" si="4">SUM(C16)</f>
        <v>-2338.5499999999997</v>
      </c>
      <c r="D15" s="37">
        <f t="shared" si="4"/>
        <v>-1200.68</v>
      </c>
      <c r="E15" s="37">
        <f t="shared" si="4"/>
        <v>-1247.7800000000002</v>
      </c>
    </row>
    <row r="16" spans="1:7">
      <c r="A16" s="40" t="s">
        <v>157</v>
      </c>
      <c r="B16" s="129" t="s">
        <v>134</v>
      </c>
      <c r="C16" s="39">
        <f t="shared" si="4"/>
        <v>-2338.5499999999997</v>
      </c>
      <c r="D16" s="39">
        <f t="shared" si="4"/>
        <v>-1200.68</v>
      </c>
      <c r="E16" s="39">
        <f t="shared" si="4"/>
        <v>-1247.7800000000002</v>
      </c>
    </row>
    <row r="17" spans="1:9" ht="31.5">
      <c r="A17" s="40" t="s">
        <v>158</v>
      </c>
      <c r="B17" s="129" t="s">
        <v>185</v>
      </c>
      <c r="C17" s="39">
        <f>-('Прил 1'!C7+C9)</f>
        <v>-2338.5499999999997</v>
      </c>
      <c r="D17" s="39">
        <f>-('Прил 1'!D7+D9)</f>
        <v>-1200.68</v>
      </c>
      <c r="E17" s="39">
        <f>-('Прил 1'!E7+E9)</f>
        <v>-1247.7800000000002</v>
      </c>
    </row>
    <row r="18" spans="1:9" s="38" customFormat="1">
      <c r="A18" s="131" t="s">
        <v>159</v>
      </c>
      <c r="B18" s="132" t="s">
        <v>135</v>
      </c>
      <c r="C18" s="37">
        <f>C19</f>
        <v>2464.8271799999998</v>
      </c>
      <c r="D18" s="37">
        <f t="shared" ref="D18:E19" si="5">D19</f>
        <v>1200.7</v>
      </c>
      <c r="E18" s="37">
        <f t="shared" si="5"/>
        <v>1247.7999999999997</v>
      </c>
    </row>
    <row r="19" spans="1:9">
      <c r="A19" s="40" t="s">
        <v>160</v>
      </c>
      <c r="B19" s="129" t="s">
        <v>136</v>
      </c>
      <c r="C19" s="39">
        <f>C20</f>
        <v>2464.8271799999998</v>
      </c>
      <c r="D19" s="39">
        <f t="shared" si="5"/>
        <v>1200.7</v>
      </c>
      <c r="E19" s="39">
        <f t="shared" si="5"/>
        <v>1247.7999999999997</v>
      </c>
    </row>
    <row r="20" spans="1:9" ht="31.5">
      <c r="A20" s="40" t="s">
        <v>161</v>
      </c>
      <c r="B20" s="129" t="s">
        <v>186</v>
      </c>
      <c r="C20" s="39">
        <f>'Прил 2'!J7-C13</f>
        <v>2464.8271799999998</v>
      </c>
      <c r="D20" s="39">
        <f>'Прил 2'!K7-D13</f>
        <v>1200.7</v>
      </c>
      <c r="E20" s="39">
        <f>'Прил 2'!L7-E13</f>
        <v>1247.7999999999997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E16" sqref="E16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4" t="s">
        <v>207</v>
      </c>
      <c r="D1" s="214"/>
      <c r="E1" s="214"/>
    </row>
    <row r="2" spans="1:5">
      <c r="A2" s="230" t="s">
        <v>208</v>
      </c>
      <c r="B2" s="230"/>
      <c r="C2" s="230"/>
      <c r="D2" s="230"/>
      <c r="E2" s="230"/>
    </row>
    <row r="3" spans="1:5">
      <c r="A3" s="230"/>
      <c r="B3" s="230"/>
      <c r="C3" s="230"/>
      <c r="D3" s="230"/>
      <c r="E3" s="230"/>
    </row>
    <row r="4" spans="1:5" ht="36.75" customHeight="1">
      <c r="A4" s="230"/>
      <c r="B4" s="230"/>
      <c r="C4" s="230"/>
      <c r="D4" s="230"/>
      <c r="E4" s="230"/>
    </row>
    <row r="5" spans="1:5">
      <c r="A5" s="231" t="s">
        <v>121</v>
      </c>
      <c r="B5" s="231" t="s">
        <v>197</v>
      </c>
      <c r="C5" s="233" t="s">
        <v>198</v>
      </c>
      <c r="D5" s="234"/>
      <c r="E5" s="235"/>
    </row>
    <row r="6" spans="1:5">
      <c r="A6" s="232"/>
      <c r="B6" s="232"/>
      <c r="C6" s="173" t="s">
        <v>171</v>
      </c>
      <c r="D6" s="172" t="s">
        <v>188</v>
      </c>
      <c r="E6" s="172" t="s">
        <v>200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122</v>
      </c>
      <c r="B8" s="138" t="s">
        <v>123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163</v>
      </c>
      <c r="C9" s="46"/>
      <c r="D9" s="45"/>
      <c r="E9" s="45"/>
    </row>
    <row r="10" spans="1:5">
      <c r="A10" s="136">
        <v>1</v>
      </c>
      <c r="B10" s="139" t="s">
        <v>125</v>
      </c>
      <c r="C10" s="133"/>
      <c r="D10" s="39"/>
      <c r="E10" s="39"/>
    </row>
    <row r="11" spans="1:5" ht="31.5">
      <c r="A11" s="136">
        <v>2</v>
      </c>
      <c r="B11" s="140" t="s">
        <v>126</v>
      </c>
      <c r="C11" s="47"/>
      <c r="D11" s="47"/>
      <c r="E11" s="47"/>
    </row>
    <row r="12" spans="1:5" ht="31.5">
      <c r="A12" s="141" t="s">
        <v>162</v>
      </c>
      <c r="B12" s="142" t="s">
        <v>127</v>
      </c>
      <c r="C12" s="44">
        <f>C15</f>
        <v>-70.400000000000006</v>
      </c>
      <c r="D12" s="44">
        <f>D15</f>
        <v>-70.400000000000006</v>
      </c>
      <c r="E12" s="44">
        <f>E15</f>
        <v>-93.8</v>
      </c>
    </row>
    <row r="13" spans="1:5">
      <c r="A13" s="137"/>
      <c r="B13" s="139" t="s">
        <v>124</v>
      </c>
      <c r="C13" s="44"/>
      <c r="D13" s="44"/>
      <c r="E13" s="44"/>
    </row>
    <row r="14" spans="1:5">
      <c r="A14" s="136">
        <v>1</v>
      </c>
      <c r="B14" s="139" t="s">
        <v>125</v>
      </c>
      <c r="C14" s="44"/>
      <c r="D14" s="44"/>
      <c r="E14" s="44"/>
    </row>
    <row r="15" spans="1:5" ht="31.5">
      <c r="A15" s="136">
        <v>2</v>
      </c>
      <c r="B15" s="140" t="s">
        <v>126</v>
      </c>
      <c r="C15" s="175">
        <v>-70.400000000000006</v>
      </c>
      <c r="D15" s="175">
        <v>-70.400000000000006</v>
      </c>
      <c r="E15" s="175">
        <v>-93.8</v>
      </c>
    </row>
    <row r="16" spans="1:5">
      <c r="A16" s="136"/>
      <c r="B16" s="50" t="s">
        <v>23</v>
      </c>
      <c r="C16" s="47">
        <f>C10+C15</f>
        <v>-70.400000000000006</v>
      </c>
      <c r="D16" s="47">
        <f>D10+D15</f>
        <v>-70.400000000000006</v>
      </c>
      <c r="E16" s="47">
        <f>E10+E15</f>
        <v>-93.8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2023-12-13T06:46:39Z</dcterms:modified>
</cp:coreProperties>
</file>